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4" rupBuild="4507"/>
  <workbookPr defaultThemeVersion="124226"/>
  <bookViews>
    <workbookView xWindow="5745" yWindow="465" windowWidth="20640" windowHeight="11760" activeTab="0"/>
  </bookViews>
  <sheets>
    <sheet name="Desa" sheetId="1" r:id="rId2"/>
    <sheet name="CATATAN EWS" sheetId="2" r:id="rId3"/>
    <sheet name="Kecamatan" sheetId="3" r:id="rId4"/>
    <sheet name="Kabupaten" sheetId="4" r:id="rId5"/>
    <sheet name="Provinsi" sheetId="5" r:id="rId6"/>
  </sheets>
  <externalReferences>
    <externalReference r:id="rId1"/>
  </externalReferences>
</workbook>
</file>

<file path=xl/sharedStrings.xml><?xml version="1.0" encoding="utf-8"?>
<sst xmlns="http://schemas.openxmlformats.org/spreadsheetml/2006/main" uniqueCount="836" count="836">
  <si>
    <t>Kabupaten</t>
  </si>
  <si>
    <t>Jumlah Desa</t>
  </si>
  <si>
    <t>No.</t>
  </si>
  <si>
    <t>Id Wil</t>
  </si>
  <si>
    <t>Id Prov</t>
  </si>
  <si>
    <t>Provinsi</t>
  </si>
  <si>
    <t>Id Kab</t>
  </si>
  <si>
    <t>Id Kec</t>
  </si>
  <si>
    <t>Kecamatan</t>
  </si>
  <si>
    <t>Id Desa</t>
  </si>
  <si>
    <t>Desa</t>
  </si>
  <si>
    <t>ANGGARAN DD</t>
  </si>
  <si>
    <t>Pagu DD 2021
 (Rp)</t>
  </si>
  <si>
    <t>PENGGUNAAN DD UNTUK PPKM MIKRO</t>
  </si>
  <si>
    <t>Form Pemantaun DD utk PPKM (basis kecamatan)</t>
  </si>
  <si>
    <t>Form Pemantaun DD utk PPKM (basis kabupaten)</t>
  </si>
  <si>
    <t>Form Pemantaun DD utk PPKM (basis provinsi)</t>
  </si>
  <si>
    <t>Jumlah Kecamatan</t>
  </si>
  <si>
    <t>Jumlah Kabupaten</t>
  </si>
  <si>
    <t xml:space="preserve"> SALUR DD UTK PPKM (8%)
(Rp)</t>
  </si>
  <si>
    <t>Posko Covid 
(Rp)</t>
  </si>
  <si>
    <t>Operasional Relawan  
(Rp)</t>
  </si>
  <si>
    <t>Pengadaan APD 
(Rp)</t>
  </si>
  <si>
    <t>Pengadaan Desinfektan 
(Rp)</t>
  </si>
  <si>
    <t>Operasional Penyemprotan 
(Rp)</t>
  </si>
  <si>
    <t>Pengadaan Masker  
(Rp)</t>
  </si>
  <si>
    <t>Ruang Isolasi 
(Rp)</t>
  </si>
  <si>
    <t>Pembelian Vitamin dan Obat2an 
(Rp)</t>
  </si>
  <si>
    <t>Bantuan Sembako bagi yg Isoman 
(Rp)</t>
  </si>
  <si>
    <t>Lainnya 
(Rp)</t>
  </si>
  <si>
    <t>Jumlah Total 
(Rp)</t>
  </si>
  <si>
    <t>: Jelas</t>
  </si>
  <si>
    <t>Petunjuk Pengisian :</t>
  </si>
  <si>
    <t>: diisi Jumlah Rp. yang sudah dicairkan untuk kegiatan PPKM Mikro  (8%) dari Alokasi DD</t>
  </si>
  <si>
    <t>: diisi Jumlah Rp.  untuk masing masing kegiatan yang sudah dugunakan  untuk kegiatan PPKM di Desa</t>
  </si>
  <si>
    <t>: diisi Jumlah total Rp. Yang sudah digunakan untuk kegiatan PPKM di desa</t>
  </si>
  <si>
    <t>: diisi  Pagu DD Tahun 2021 dalam satu Kecamatan</t>
  </si>
  <si>
    <t>: diisi Jumlah Rp. yang sudah dicairkan untuk kegiatan PPKM Mikro  (8%) dari Alokasi DD dalam satu Kecamatan</t>
  </si>
  <si>
    <t>: diisi Jumlah Rp.  untuk masing masing kegiatan yang sudah dugunakan  untuk kegiatan PPKM di Desa dalam satu Kecamatan</t>
  </si>
  <si>
    <t>: diisi Jumlah total Rp. Yang sudah digunakan untuk kegiatan PPKM di desa dalam satu Kecamatan</t>
  </si>
  <si>
    <t>1 s.d  8</t>
  </si>
  <si>
    <t>: diisi  Pagu DD Tahun 2021 dalam satu Kabupaten</t>
  </si>
  <si>
    <t>: diisi Jumlah Rp. yang sudah dicairkan untuk kegiatan PPKM Mikro  (8%) dari Alokasi DD dalam satu Kabupaten</t>
  </si>
  <si>
    <t>: diisi Jumlah Rp.  untuk masing masing kegiatan yang sudah dugunakan  untuk kegiatan PPKM di Desa dalam satu Kabupaten</t>
  </si>
  <si>
    <t>: diisi Jumlah total Rp. Yang sudah digunakan untuk kegiatan PPKM di desa dalam satu Kabupaten</t>
  </si>
  <si>
    <t>1 s.d  7</t>
  </si>
  <si>
    <t>: diisi  Pagu DD Tahun 2021 dalam satu Provinsi</t>
  </si>
  <si>
    <t>: diisi Jumlah Rp. yang sudah dicairkan untuk kegiatan PPKM Mikro  (8%) dari Alokasi DD dalam satu Provinsi</t>
  </si>
  <si>
    <t>: diisi Jumlah Rp.  untuk masing masing kegiatan yang sudah dugunakan  untuk kegiatan PPKM di Desa dalam satu Provinsi</t>
  </si>
  <si>
    <t xml:space="preserve">: diisi Jumlah total Rp. Yang sudah digunakan untuk kegiatan PPKM di desa dalam satu Provinsi </t>
  </si>
  <si>
    <t>Pengadaan Wastafel
(Rp)</t>
  </si>
  <si>
    <t>Operasional Vaksinasi  
(Rp)</t>
  </si>
  <si>
    <t>Pemulasaraan Jenazah 
(Rp)</t>
  </si>
  <si>
    <t>13 s.d 25</t>
  </si>
  <si>
    <t>12 s.d 24</t>
  </si>
  <si>
    <t>11 s.d 23</t>
  </si>
  <si>
    <t>10 s.d 22</t>
  </si>
  <si>
    <t>BALI</t>
  </si>
  <si>
    <t>JEMBRANA</t>
  </si>
  <si>
    <t>NEGARA</t>
  </si>
  <si>
    <t>CUPEL</t>
  </si>
  <si>
    <t>BALUK</t>
  </si>
  <si>
    <t>BANYU BIRU</t>
  </si>
  <si>
    <t>KALIAKAH</t>
  </si>
  <si>
    <t>BERANGBANG</t>
  </si>
  <si>
    <t>TEGAL BADENG TIMUR</t>
  </si>
  <si>
    <t>TEGAL BADENG BARAT</t>
  </si>
  <si>
    <t>PENGAMBENGAN</t>
  </si>
  <si>
    <t>MENDOYO</t>
  </si>
  <si>
    <t>MENDOYO DAUH TUKAD</t>
  </si>
  <si>
    <t>POHSANTEN</t>
  </si>
  <si>
    <t>MENDOYO DANGIN TUKAD</t>
  </si>
  <si>
    <t>PERGUNG</t>
  </si>
  <si>
    <t>DELODBERAWAH</t>
  </si>
  <si>
    <t>PENYARINGAN</t>
  </si>
  <si>
    <t>YEHEMBANG</t>
  </si>
  <si>
    <t>YEH SUMBUL</t>
  </si>
  <si>
    <t>YEHEMBANG KAUH</t>
  </si>
  <si>
    <t>YEHEMBANG KANGIN</t>
  </si>
  <si>
    <t>PEKUTATAN</t>
  </si>
  <si>
    <t>MEDEWI</t>
  </si>
  <si>
    <t>PULUKAN</t>
  </si>
  <si>
    <t>ASAHDUREN</t>
  </si>
  <si>
    <t>PANGYANGAN</t>
  </si>
  <si>
    <t>GUMBRIH</t>
  </si>
  <si>
    <t>MANGGISSARI</t>
  </si>
  <si>
    <t>PENGRAGOAN</t>
  </si>
  <si>
    <t>MELAYA</t>
  </si>
  <si>
    <t>BELIMBINGSARI</t>
  </si>
  <si>
    <t>EKASARI</t>
  </si>
  <si>
    <t>NUSASARI</t>
  </si>
  <si>
    <t>WARNASARI</t>
  </si>
  <si>
    <t>CANDIKUSUMA</t>
  </si>
  <si>
    <t>TUWED</t>
  </si>
  <si>
    <t>TUKADAYA</t>
  </si>
  <si>
    <t>MANISTUTU</t>
  </si>
  <si>
    <t>PERANCAK</t>
  </si>
  <si>
    <t>BATU AGUNG</t>
  </si>
  <si>
    <t>BUDENG</t>
  </si>
  <si>
    <t>AIR KUNING</t>
  </si>
  <si>
    <t>YEHKUNING</t>
  </si>
  <si>
    <t>DANGIN TUKADAYA</t>
  </si>
  <si>
    <t>TABANAN</t>
  </si>
  <si>
    <t>SELEMADEG</t>
  </si>
  <si>
    <t>BAJERA</t>
  </si>
  <si>
    <t>WANAGIRI</t>
  </si>
  <si>
    <t>PUPUAN SAWAH</t>
  </si>
  <si>
    <t>BEREMBENG</t>
  </si>
  <si>
    <t>SARAMPINGAN</t>
  </si>
  <si>
    <t>ANTAP</t>
  </si>
  <si>
    <t>WANAGIRI KAUH</t>
  </si>
  <si>
    <t>MANIKYANG</t>
  </si>
  <si>
    <t>BAJERA UTARA</t>
  </si>
  <si>
    <t>SALAMADEG TIMUR</t>
  </si>
  <si>
    <t>GUNUNG SALAK</t>
  </si>
  <si>
    <t>GADUNGAN</t>
  </si>
  <si>
    <t>BANTAS</t>
  </si>
  <si>
    <t>MAMBANG</t>
  </si>
  <si>
    <t>MEGATI</t>
  </si>
  <si>
    <t>TANGGUNTITI</t>
  </si>
  <si>
    <t>BERABAN</t>
  </si>
  <si>
    <t>TEGAL MENGKEB</t>
  </si>
  <si>
    <t>DALANG</t>
  </si>
  <si>
    <t>GADUNGSARI</t>
  </si>
  <si>
    <t>SALEMADEG BARAT</t>
  </si>
  <si>
    <t>MUNDEH</t>
  </si>
  <si>
    <t>MUNDEH KANGIN</t>
  </si>
  <si>
    <t>LALANGLINGGAH</t>
  </si>
  <si>
    <t>ANTOSARI</t>
  </si>
  <si>
    <t>LUMBUNG</t>
  </si>
  <si>
    <t>LUMBUNG KAUH</t>
  </si>
  <si>
    <t>TIING GADING</t>
  </si>
  <si>
    <t>MUNDEH KAUH</t>
  </si>
  <si>
    <t>ANGKAH</t>
  </si>
  <si>
    <t>SELABIH</t>
  </si>
  <si>
    <t>BENGKEL SARI</t>
  </si>
  <si>
    <t>KERAMBITAN</t>
  </si>
  <si>
    <t>TIBUBIU</t>
  </si>
  <si>
    <t>KELATING</t>
  </si>
  <si>
    <t>PENARUKAN</t>
  </si>
  <si>
    <t>BELUMBANG</t>
  </si>
  <si>
    <t>TISTA</t>
  </si>
  <si>
    <t>PANGKUNG KARUNG</t>
  </si>
  <si>
    <t>SAMSAM</t>
  </si>
  <si>
    <t>KUKUH</t>
  </si>
  <si>
    <t>BATURITI</t>
  </si>
  <si>
    <t>MELILING</t>
  </si>
  <si>
    <t>SEMBUNG GEDE</t>
  </si>
  <si>
    <t>BATUAJI</t>
  </si>
  <si>
    <t>KESIUT</t>
  </si>
  <si>
    <t>TIMPAG</t>
  </si>
  <si>
    <t>SUDIMARA</t>
  </si>
  <si>
    <t>GUBUG</t>
  </si>
  <si>
    <t>BONGAN</t>
  </si>
  <si>
    <t>DELOD PEKEN</t>
  </si>
  <si>
    <t>DAUH PEKEN</t>
  </si>
  <si>
    <t>DAJAN PEKEN</t>
  </si>
  <si>
    <t>DENBANTAS</t>
  </si>
  <si>
    <t>SUBAMIA</t>
  </si>
  <si>
    <t>WANASARI</t>
  </si>
  <si>
    <t>TUNJUK</t>
  </si>
  <si>
    <t>BUAHAN</t>
  </si>
  <si>
    <t>SEDANDAN</t>
  </si>
  <si>
    <t>KEDIRI</t>
  </si>
  <si>
    <t>BENGKEL</t>
  </si>
  <si>
    <t>PANGKUNG TIBAH</t>
  </si>
  <si>
    <t>BELALANG</t>
  </si>
  <si>
    <t>BUWIT</t>
  </si>
  <si>
    <t>CEPAKA</t>
  </si>
  <si>
    <t>KABA-KABA</t>
  </si>
  <si>
    <t>NYAMBU</t>
  </si>
  <si>
    <t>PANDAK BANDUNG</t>
  </si>
  <si>
    <t>PANDAK GEDE</t>
  </si>
  <si>
    <t>NYITDAH</t>
  </si>
  <si>
    <t>PEJATEN</t>
  </si>
  <si>
    <t>ABIAN TUWUNG</t>
  </si>
  <si>
    <t>BANJAR ANYAR</t>
  </si>
  <si>
    <t>MARGA</t>
  </si>
  <si>
    <t>BERINGKIT</t>
  </si>
  <si>
    <t>PEKEN</t>
  </si>
  <si>
    <t>BATANNYUH</t>
  </si>
  <si>
    <t>TEGALJADI</t>
  </si>
  <si>
    <t>KUWUM</t>
  </si>
  <si>
    <t>SELANBAWAK</t>
  </si>
  <si>
    <t>PETIGA</t>
  </si>
  <si>
    <t>CAU BELAYU</t>
  </si>
  <si>
    <t>TUA</t>
  </si>
  <si>
    <t>PAYANGAN</t>
  </si>
  <si>
    <t>MARGA DAJAN PURI</t>
  </si>
  <si>
    <t>MARGA DAUH PURI</t>
  </si>
  <si>
    <t>GELUNTUNG</t>
  </si>
  <si>
    <t>BARU</t>
  </si>
  <si>
    <t>PENEBEL</t>
  </si>
  <si>
    <t>REJASA</t>
  </si>
  <si>
    <t>JEGU</t>
  </si>
  <si>
    <t>RIANG GEDE</t>
  </si>
  <si>
    <t>BURUAN</t>
  </si>
  <si>
    <t>BIAUNG</t>
  </si>
  <si>
    <t>PITRA</t>
  </si>
  <si>
    <t>PENATAHAN</t>
  </si>
  <si>
    <t>TENGKUDAK</t>
  </si>
  <si>
    <t>MENGESTA</t>
  </si>
  <si>
    <t>BABAKAN</t>
  </si>
  <si>
    <t>SENGANAN</t>
  </si>
  <si>
    <t>JATILUWIH</t>
  </si>
  <si>
    <t>WONGAYA GEDE</t>
  </si>
  <si>
    <t>TAJEN</t>
  </si>
  <si>
    <t>TEGALLINGGAH</t>
  </si>
  <si>
    <t>PESAGI</t>
  </si>
  <si>
    <t>SANGKETAN</t>
  </si>
  <si>
    <t>PEREAN</t>
  </si>
  <si>
    <t>LUWUS</t>
  </si>
  <si>
    <t>APUAN</t>
  </si>
  <si>
    <t>ANGSERI</t>
  </si>
  <si>
    <t>BANGLI</t>
  </si>
  <si>
    <t>ANTAPAN</t>
  </si>
  <si>
    <t>CANDIKUNING</t>
  </si>
  <si>
    <t>MEKARSARI</t>
  </si>
  <si>
    <t>BATUNYA</t>
  </si>
  <si>
    <t>PEREAN TENGAH</t>
  </si>
  <si>
    <t>PEREAN KANGIN</t>
  </si>
  <si>
    <t>PUPUAN</t>
  </si>
  <si>
    <t>BELIMBING</t>
  </si>
  <si>
    <t>SANDA</t>
  </si>
  <si>
    <t>BATUNGSEL</t>
  </si>
  <si>
    <t>KEBON PADANGAN</t>
  </si>
  <si>
    <t>MUNDUK TEMU</t>
  </si>
  <si>
    <t>PUJUNGAN</t>
  </si>
  <si>
    <t>BANTIRAN</t>
  </si>
  <si>
    <t>PADANGAN</t>
  </si>
  <si>
    <t>JELIJIH PUNGGUNG</t>
  </si>
  <si>
    <t>BELATUNGAN</t>
  </si>
  <si>
    <t>PAJAHAN</t>
  </si>
  <si>
    <t>KARYASARI</t>
  </si>
  <si>
    <t>SAI</t>
  </si>
  <si>
    <t>BADUNG</t>
  </si>
  <si>
    <t>MENGWI</t>
  </si>
  <si>
    <t>MUNGGU</t>
  </si>
  <si>
    <t>BUDUK</t>
  </si>
  <si>
    <t>MENGWITANI</t>
  </si>
  <si>
    <t>PENARUNGAN</t>
  </si>
  <si>
    <t>SEMBUNG</t>
  </si>
  <si>
    <t>BAHA</t>
  </si>
  <si>
    <t>KEKERAN</t>
  </si>
  <si>
    <t>SOBANGAN</t>
  </si>
  <si>
    <t>GULINGAN</t>
  </si>
  <si>
    <t>WERDI BHUWANA</t>
  </si>
  <si>
    <t>CEMAGI</t>
  </si>
  <si>
    <t>PERERENAN</t>
  </si>
  <si>
    <t>TUMBAKBAYUH</t>
  </si>
  <si>
    <t>KUWUN</t>
  </si>
  <si>
    <t>ABIANSEMAL</t>
  </si>
  <si>
    <t>DARMASABA</t>
  </si>
  <si>
    <t>SIBANGKAJA</t>
  </si>
  <si>
    <t>SIBANGGEDE</t>
  </si>
  <si>
    <t>JAGAPATI</t>
  </si>
  <si>
    <t>ANGANTAKA</t>
  </si>
  <si>
    <t>SEDANG</t>
  </si>
  <si>
    <t>MAMBAL</t>
  </si>
  <si>
    <t>BONGKASA</t>
  </si>
  <si>
    <t>TAMAN</t>
  </si>
  <si>
    <t>BLAHKIUH</t>
  </si>
  <si>
    <t>AYUNAN</t>
  </si>
  <si>
    <t>SANGEH</t>
  </si>
  <si>
    <t>PUNGGUL</t>
  </si>
  <si>
    <t>MEKAR BHUWANA</t>
  </si>
  <si>
    <t>ABIANSEMAL DAUH YEH CANI</t>
  </si>
  <si>
    <t>SELAT</t>
  </si>
  <si>
    <t>BONGKASA PERTIWI</t>
  </si>
  <si>
    <t>PETANG</t>
  </si>
  <si>
    <t>CARANGSARI</t>
  </si>
  <si>
    <t>BELOK/SIDAN</t>
  </si>
  <si>
    <t>PELAGA</t>
  </si>
  <si>
    <t>GETASAN</t>
  </si>
  <si>
    <t>PANGSAN</t>
  </si>
  <si>
    <t>SULANGAI</t>
  </si>
  <si>
    <t>KUTA SELATAN</t>
  </si>
  <si>
    <t>PECATU</t>
  </si>
  <si>
    <t>UNGASAN</t>
  </si>
  <si>
    <t>KUTUH</t>
  </si>
  <si>
    <t>KUTA UTARA</t>
  </si>
  <si>
    <t>TIBUBENENG</t>
  </si>
  <si>
    <t>CANGGU</t>
  </si>
  <si>
    <t>DALUNG</t>
  </si>
  <si>
    <t>GIANYAR</t>
  </si>
  <si>
    <t>SUKAWATI</t>
  </si>
  <si>
    <t>BATUBULAN</t>
  </si>
  <si>
    <t>KETEWEL</t>
  </si>
  <si>
    <t>GUWANG</t>
  </si>
  <si>
    <t>CELUK</t>
  </si>
  <si>
    <t>SINGAPADU</t>
  </si>
  <si>
    <t>BATUAN</t>
  </si>
  <si>
    <t>KEMENUH</t>
  </si>
  <si>
    <t>BATUBULAN KANGIN</t>
  </si>
  <si>
    <t>SINGAPADU TENGAH</t>
  </si>
  <si>
    <t>SINGAPADU KALER</t>
  </si>
  <si>
    <t>BATUAN KALER</t>
  </si>
  <si>
    <t>BLAHBATUH</t>
  </si>
  <si>
    <t>SABA</t>
  </si>
  <si>
    <t>PERING</t>
  </si>
  <si>
    <t>KERAMAS</t>
  </si>
  <si>
    <t>BELEGA</t>
  </si>
  <si>
    <t>BEDULU</t>
  </si>
  <si>
    <t>MEDAHAN</t>
  </si>
  <si>
    <t>BONA</t>
  </si>
  <si>
    <t>TULIKUP</t>
  </si>
  <si>
    <t>SIDAN</t>
  </si>
  <si>
    <t>LEBIH</t>
  </si>
  <si>
    <t>BAKBAKAN</t>
  </si>
  <si>
    <t>SIANGAN</t>
  </si>
  <si>
    <t>SUWAT</t>
  </si>
  <si>
    <t>PETAK</t>
  </si>
  <si>
    <t>SERONGGA</t>
  </si>
  <si>
    <t>PETAK KAJA</t>
  </si>
  <si>
    <t>TEMESI</t>
  </si>
  <si>
    <t>SUMITA</t>
  </si>
  <si>
    <t>TEGAL TUGU</t>
  </si>
  <si>
    <t>TAMPAKSIRING</t>
  </si>
  <si>
    <t>PEJENG</t>
  </si>
  <si>
    <t>SANDING</t>
  </si>
  <si>
    <t>MANUKAYA</t>
  </si>
  <si>
    <t>PEJENG KAWAN</t>
  </si>
  <si>
    <t>PEJENG KAJA</t>
  </si>
  <si>
    <t>PEJENG KANGIN</t>
  </si>
  <si>
    <t>PEJENG KELOD</t>
  </si>
  <si>
    <t>UBUD</t>
  </si>
  <si>
    <t>LODTUNDUH</t>
  </si>
  <si>
    <t>MAS</t>
  </si>
  <si>
    <t>SINGAKERTA</t>
  </si>
  <si>
    <t>KEDEWATAN</t>
  </si>
  <si>
    <t>PELIATAN</t>
  </si>
  <si>
    <t>PETULU</t>
  </si>
  <si>
    <t>SAYAN</t>
  </si>
  <si>
    <t>TEGALALLANG</t>
  </si>
  <si>
    <t>KELIKI</t>
  </si>
  <si>
    <t>TEGALLALANG</t>
  </si>
  <si>
    <t>KENDERAN</t>
  </si>
  <si>
    <t>KEDISAN</t>
  </si>
  <si>
    <t>SEBATU</t>
  </si>
  <si>
    <t>TARO</t>
  </si>
  <si>
    <t>MELINGGIH</t>
  </si>
  <si>
    <t>KELUSA</t>
  </si>
  <si>
    <t>BUKIAN</t>
  </si>
  <si>
    <t>PUHU</t>
  </si>
  <si>
    <t>KERTA</t>
  </si>
  <si>
    <t>MELINGGIH KELOD</t>
  </si>
  <si>
    <t>BUAHAN KAJA</t>
  </si>
  <si>
    <t>BRESELA</t>
  </si>
  <si>
    <t>KLUNGKUNG</t>
  </si>
  <si>
    <t>NUSA PENIDA</t>
  </si>
  <si>
    <t>SAKTI</t>
  </si>
  <si>
    <t>BATUMADEG</t>
  </si>
  <si>
    <t>KLUMPU</t>
  </si>
  <si>
    <t>BATUKANDIK</t>
  </si>
  <si>
    <t>SEKARTAJI</t>
  </si>
  <si>
    <t>TANGLAD</t>
  </si>
  <si>
    <t>SUANA</t>
  </si>
  <si>
    <t>BATUNUNGGUL</t>
  </si>
  <si>
    <t>KUTAMPI</t>
  </si>
  <si>
    <t>PED</t>
  </si>
  <si>
    <t>KAMPUNG TOYAPAKEH</t>
  </si>
  <si>
    <t>LEMBONGAN</t>
  </si>
  <si>
    <t>JUNGUTBATU</t>
  </si>
  <si>
    <t>PEJUKUTAN</t>
  </si>
  <si>
    <t>KUTAMPI KALER</t>
  </si>
  <si>
    <t>BUNGA MEKAR</t>
  </si>
  <si>
    <t>BANJARANGKAN</t>
  </si>
  <si>
    <t>NEGARI</t>
  </si>
  <si>
    <t>TAKMUNG</t>
  </si>
  <si>
    <t>TUSAN</t>
  </si>
  <si>
    <t>BAKAS</t>
  </si>
  <si>
    <t>GETAKAN</t>
  </si>
  <si>
    <t>TIHINGAN</t>
  </si>
  <si>
    <t>AAN</t>
  </si>
  <si>
    <t>NYALIAN</t>
  </si>
  <si>
    <t>BUNGBUNGAN</t>
  </si>
  <si>
    <t>TIMUHUN</t>
  </si>
  <si>
    <t>NYANGLAN</t>
  </si>
  <si>
    <t>TOHPATI</t>
  </si>
  <si>
    <t>SATRA</t>
  </si>
  <si>
    <t>TOJAN</t>
  </si>
  <si>
    <t>GELGEL</t>
  </si>
  <si>
    <t>KAMPUNG GELGEL</t>
  </si>
  <si>
    <t>JUMPAI</t>
  </si>
  <si>
    <t>TANGKAS</t>
  </si>
  <si>
    <t>KAMASAN</t>
  </si>
  <si>
    <t>AKAH</t>
  </si>
  <si>
    <t>MANDUANG</t>
  </si>
  <si>
    <t>TEGAK</t>
  </si>
  <si>
    <t>SELISIHAN</t>
  </si>
  <si>
    <t>DAWAN</t>
  </si>
  <si>
    <t>PAKSEBALI</t>
  </si>
  <si>
    <t>SAMPALAN TENGAH</t>
  </si>
  <si>
    <t>SAMPALAN KELOD</t>
  </si>
  <si>
    <t>SULANG</t>
  </si>
  <si>
    <t>GUNAKSA</t>
  </si>
  <si>
    <t>KUSAMBA</t>
  </si>
  <si>
    <t>KAMPUNG KUSAMBA</t>
  </si>
  <si>
    <t>PESINGGAHAN</t>
  </si>
  <si>
    <t>DAWAN KELOD</t>
  </si>
  <si>
    <t>PIKAT</t>
  </si>
  <si>
    <t>DAWAN KALER</t>
  </si>
  <si>
    <t>BESAN</t>
  </si>
  <si>
    <t>SUSUT</t>
  </si>
  <si>
    <t>DEMULIH</t>
  </si>
  <si>
    <t>ABUAN</t>
  </si>
  <si>
    <t>SULAHAN</t>
  </si>
  <si>
    <t>PENGLUMBARAN</t>
  </si>
  <si>
    <t>TIGA</t>
  </si>
  <si>
    <t>PENGIANGAN</t>
  </si>
  <si>
    <t>BUNUTIN</t>
  </si>
  <si>
    <t>TAMANBALI</t>
  </si>
  <si>
    <t>KAYUBIHI</t>
  </si>
  <si>
    <t>PENGOTAN</t>
  </si>
  <si>
    <t>LANDIH</t>
  </si>
  <si>
    <t>TEMBUKU</t>
  </si>
  <si>
    <t>JEHEM</t>
  </si>
  <si>
    <t>YANGAPI</t>
  </si>
  <si>
    <t>UNDISAN</t>
  </si>
  <si>
    <t>BANGBANG</t>
  </si>
  <si>
    <t>PENINJOAN</t>
  </si>
  <si>
    <t>KINTAMANI</t>
  </si>
  <si>
    <t>MENGANI</t>
  </si>
  <si>
    <t>BINYAN</t>
  </si>
  <si>
    <t>ULIAN</t>
  </si>
  <si>
    <t>LANGGAHAN</t>
  </si>
  <si>
    <t>LEMBEAN</t>
  </si>
  <si>
    <t>MANIKLIYU</t>
  </si>
  <si>
    <t>BAYUNG CERIK</t>
  </si>
  <si>
    <t>MANGGUH</t>
  </si>
  <si>
    <t>BELANCAN</t>
  </si>
  <si>
    <t>KATUNG</t>
  </si>
  <si>
    <t>BANUA</t>
  </si>
  <si>
    <t>BONYOH</t>
  </si>
  <si>
    <t>SEKAAN</t>
  </si>
  <si>
    <t>BAYUNG GEDE</t>
  </si>
  <si>
    <t>SEKARDADI</t>
  </si>
  <si>
    <t>ABANGSONGAN</t>
  </si>
  <si>
    <t>SUTER</t>
  </si>
  <si>
    <t>BATUDINDING</t>
  </si>
  <si>
    <t>TERUNYAN</t>
  </si>
  <si>
    <t>SONGAN A</t>
  </si>
  <si>
    <t>SONGAN B</t>
  </si>
  <si>
    <t>BATUR SELATAN</t>
  </si>
  <si>
    <t>BATUR TENGAH</t>
  </si>
  <si>
    <t>BATUR UTARA</t>
  </si>
  <si>
    <t>SERAI</t>
  </si>
  <si>
    <t>DAUP</t>
  </si>
  <si>
    <t>AWAN</t>
  </si>
  <si>
    <t>GUNUNGBAU</t>
  </si>
  <si>
    <t>BELANGA</t>
  </si>
  <si>
    <t>BATUKAANG</t>
  </si>
  <si>
    <t>BELANTIH</t>
  </si>
  <si>
    <t>CATUR</t>
  </si>
  <si>
    <t>PENGEJARAN</t>
  </si>
  <si>
    <t>SELULUNG</t>
  </si>
  <si>
    <t>DAUSA</t>
  </si>
  <si>
    <t>BANTANG</t>
  </si>
  <si>
    <t>SUKAWANA</t>
  </si>
  <si>
    <t>SUBAYA</t>
  </si>
  <si>
    <t>SIAKIN</t>
  </si>
  <si>
    <t>PINGGAN</t>
  </si>
  <si>
    <t>BELANDINGAN</t>
  </si>
  <si>
    <t>KARANGASEM</t>
  </si>
  <si>
    <t>RENDANG</t>
  </si>
  <si>
    <t>NONGAN</t>
  </si>
  <si>
    <t>MENANGA</t>
  </si>
  <si>
    <t>BESAKIH</t>
  </si>
  <si>
    <t>PEMPATAN</t>
  </si>
  <si>
    <t>PESABAN</t>
  </si>
  <si>
    <t>SIDEMEN</t>
  </si>
  <si>
    <t>TANGKUP</t>
  </si>
  <si>
    <t>TALIBENG</t>
  </si>
  <si>
    <t>SANGKAN GUNUNG</t>
  </si>
  <si>
    <t>TELAGATAWANG</t>
  </si>
  <si>
    <t>SINDUWATI</t>
  </si>
  <si>
    <t>TRI EKA BUANA</t>
  </si>
  <si>
    <t>KERTHA BUANA</t>
  </si>
  <si>
    <t>LOKASARI</t>
  </si>
  <si>
    <t>WISMA KERTA</t>
  </si>
  <si>
    <t>MANGGIS</t>
  </si>
  <si>
    <t>GEGELANG</t>
  </si>
  <si>
    <t>ANTIGA</t>
  </si>
  <si>
    <t>ULAKAN</t>
  </si>
  <si>
    <t>NYUH TEBEL</t>
  </si>
  <si>
    <t>TENGANAN</t>
  </si>
  <si>
    <t>NGIS</t>
  </si>
  <si>
    <t>SELUMBUNG</t>
  </si>
  <si>
    <t>PADANGBAI</t>
  </si>
  <si>
    <t>ANTIGA KELOD</t>
  </si>
  <si>
    <t>PESEDAHAN</t>
  </si>
  <si>
    <t>SENGKIDU</t>
  </si>
  <si>
    <t>BUGBUG</t>
  </si>
  <si>
    <t>TUMBU</t>
  </si>
  <si>
    <t>SERAYA</t>
  </si>
  <si>
    <t>SERAYA BARAT</t>
  </si>
  <si>
    <t>SERAYA TIMUR</t>
  </si>
  <si>
    <t>PERTIMA</t>
  </si>
  <si>
    <t>TEGALINGGAH</t>
  </si>
  <si>
    <t>BUKIT</t>
  </si>
  <si>
    <t>ABANG</t>
  </si>
  <si>
    <t>ABABI</t>
  </si>
  <si>
    <t>TIYINGTALI</t>
  </si>
  <si>
    <t>BUNUTAN</t>
  </si>
  <si>
    <t>PIDPID</t>
  </si>
  <si>
    <t>DATAH</t>
  </si>
  <si>
    <t>CULIK</t>
  </si>
  <si>
    <t>PURWA KERTHI</t>
  </si>
  <si>
    <t>KERTHA MANDALA</t>
  </si>
  <si>
    <t>LABA SARI</t>
  </si>
  <si>
    <t>NAWA KERTI</t>
  </si>
  <si>
    <t>KESIMPAR</t>
  </si>
  <si>
    <t>TRI BUANA</t>
  </si>
  <si>
    <t>BEBANDEM</t>
  </si>
  <si>
    <t>BUNGAYA</t>
  </si>
  <si>
    <t>BUDAKELING</t>
  </si>
  <si>
    <t>SIBETAN</t>
  </si>
  <si>
    <t>JUNGUTAN</t>
  </si>
  <si>
    <t>BUNGAYA KANGIN</t>
  </si>
  <si>
    <t>BHUANA GIRI</t>
  </si>
  <si>
    <t>MACANG</t>
  </si>
  <si>
    <t>MUNCAN</t>
  </si>
  <si>
    <t>DUDA</t>
  </si>
  <si>
    <t>SEBUDI</t>
  </si>
  <si>
    <t>DUDA UTARA</t>
  </si>
  <si>
    <t>DUDA TIMUR</t>
  </si>
  <si>
    <t>PERINGSARI</t>
  </si>
  <si>
    <t>AMERTA BHUANA</t>
  </si>
  <si>
    <t>KUBU</t>
  </si>
  <si>
    <t>BAN</t>
  </si>
  <si>
    <t>DUKUH</t>
  </si>
  <si>
    <t>TIANYAR</t>
  </si>
  <si>
    <t>TIANYAR BARAT</t>
  </si>
  <si>
    <t>TIANYAR TENGAH</t>
  </si>
  <si>
    <t>TULAMBEN</t>
  </si>
  <si>
    <t>BATURINGGIT</t>
  </si>
  <si>
    <t>SUKADANA</t>
  </si>
  <si>
    <t>BULELENG</t>
  </si>
  <si>
    <t>GEROKGAK</t>
  </si>
  <si>
    <t>SUMBERKLAMPOK</t>
  </si>
  <si>
    <t>PEJARAKAN</t>
  </si>
  <si>
    <t>SUMBERKIMA</t>
  </si>
  <si>
    <t>PEMUTERAN</t>
  </si>
  <si>
    <t>BANYUPOH</t>
  </si>
  <si>
    <t>PENYAMBANGAN</t>
  </si>
  <si>
    <t>MUSI</t>
  </si>
  <si>
    <t>SANGGALANGIT</t>
  </si>
  <si>
    <t>PATAS</t>
  </si>
  <si>
    <t>PENGULON</t>
  </si>
  <si>
    <t>TINGA-TINGA</t>
  </si>
  <si>
    <t>CELUKANBAWANG</t>
  </si>
  <si>
    <t>TUKADSUMAGA</t>
  </si>
  <si>
    <t>SERIRIT</t>
  </si>
  <si>
    <t>UNGGAHAN</t>
  </si>
  <si>
    <t>ULARAN</t>
  </si>
  <si>
    <t>RINGDIKIT</t>
  </si>
  <si>
    <t>RANGDU</t>
  </si>
  <si>
    <t>MAYONG</t>
  </si>
  <si>
    <t>GUNUNGSARI</t>
  </si>
  <si>
    <t>MUNDUK BESTALA</t>
  </si>
  <si>
    <t>BESTALA</t>
  </si>
  <si>
    <t>KALIANGET</t>
  </si>
  <si>
    <t>JOANYAR</t>
  </si>
  <si>
    <t>TANGGUWISIA</t>
  </si>
  <si>
    <t>SULANYAH</t>
  </si>
  <si>
    <t>BUBUNAN</t>
  </si>
  <si>
    <t>PATEMON</t>
  </si>
  <si>
    <t>PENGASTULAN</t>
  </si>
  <si>
    <t>LOKAPAKSA</t>
  </si>
  <si>
    <t>PANGKUNGPARUK</t>
  </si>
  <si>
    <t>BANJARASEM</t>
  </si>
  <si>
    <t>KALISADA</t>
  </si>
  <si>
    <t>UMEANYAR</t>
  </si>
  <si>
    <t>BUSUNG BIU</t>
  </si>
  <si>
    <t>SEPANG</t>
  </si>
  <si>
    <t>BONGANCINA</t>
  </si>
  <si>
    <t>PUCAKSARI</t>
  </si>
  <si>
    <t>TELAGA</t>
  </si>
  <si>
    <t>TITAB</t>
  </si>
  <si>
    <t>SUBUK</t>
  </si>
  <si>
    <t>TINGGARSARI</t>
  </si>
  <si>
    <t>KEDIS</t>
  </si>
  <si>
    <t>BUSUNGBIU</t>
  </si>
  <si>
    <t>PELAPUAN</t>
  </si>
  <si>
    <t>UMEJERO</t>
  </si>
  <si>
    <t>SEPANG KELOD</t>
  </si>
  <si>
    <t>BANJAR</t>
  </si>
  <si>
    <t>BANYUSERI</t>
  </si>
  <si>
    <t>TIRTASARI</t>
  </si>
  <si>
    <t>KAYUPUTIH</t>
  </si>
  <si>
    <t>BANYUATIS</t>
  </si>
  <si>
    <t>GESING</t>
  </si>
  <si>
    <t>MUNDUK</t>
  </si>
  <si>
    <t>GOBLEG</t>
  </si>
  <si>
    <t>PEDAWA</t>
  </si>
  <si>
    <t>CEMPAGA</t>
  </si>
  <si>
    <t>SIDETAPA</t>
  </si>
  <si>
    <t>TAMPEKAN</t>
  </si>
  <si>
    <t>BANJAR TEGEHA</t>
  </si>
  <si>
    <t>DENCARIK</t>
  </si>
  <si>
    <t>TEMUKUS</t>
  </si>
  <si>
    <t>TIGAWASA</t>
  </si>
  <si>
    <t>KALIASEM</t>
  </si>
  <si>
    <t>SUKASADA</t>
  </si>
  <si>
    <t>PANCASARI</t>
  </si>
  <si>
    <t>AMBENGAN</t>
  </si>
  <si>
    <t>GITGIT</t>
  </si>
  <si>
    <t>PEGAYAMAN</t>
  </si>
  <si>
    <t>SILANGJANA</t>
  </si>
  <si>
    <t>PEGADUNGAN</t>
  </si>
  <si>
    <t>PADANGBULIA</t>
  </si>
  <si>
    <t>SAMBANGAN</t>
  </si>
  <si>
    <t>PANJI</t>
  </si>
  <si>
    <t>PANJI ANOM</t>
  </si>
  <si>
    <t>KAYU PUTIH</t>
  </si>
  <si>
    <t>KALIBUKBUK</t>
  </si>
  <si>
    <t>ANTURAN</t>
  </si>
  <si>
    <t>TUKADMUNGGA</t>
  </si>
  <si>
    <t>PEMARON</t>
  </si>
  <si>
    <t>BAKTISERAGA</t>
  </si>
  <si>
    <t>SARIMEKAR</t>
  </si>
  <si>
    <t>NAGASEPAHA</t>
  </si>
  <si>
    <t>PETANDAKAN</t>
  </si>
  <si>
    <t>ALASANGKER</t>
  </si>
  <si>
    <t>POH BERGONG</t>
  </si>
  <si>
    <t>JINANGDALEM</t>
  </si>
  <si>
    <t>PENGLATAN</t>
  </si>
  <si>
    <t>SAWAN</t>
  </si>
  <si>
    <t>LEMUKIH</t>
  </si>
  <si>
    <t>GALUNGAN</t>
  </si>
  <si>
    <t>SEKUMPUL</t>
  </si>
  <si>
    <t>BEBETIN</t>
  </si>
  <si>
    <t>SUDAJI</t>
  </si>
  <si>
    <t>MENYALI</t>
  </si>
  <si>
    <t>SUWUG</t>
  </si>
  <si>
    <t>JAGARAGA</t>
  </si>
  <si>
    <t>SINABUN</t>
  </si>
  <si>
    <t>KEROBOKAN</t>
  </si>
  <si>
    <t>SANGSIT</t>
  </si>
  <si>
    <t>BUNGKULAN</t>
  </si>
  <si>
    <t>GIRI EMAS</t>
  </si>
  <si>
    <t>KUBUTAMBAHAN</t>
  </si>
  <si>
    <t>TAMBAKAN</t>
  </si>
  <si>
    <t>PAKISAN</t>
  </si>
  <si>
    <t>BONTIHING</t>
  </si>
  <si>
    <t>TAJUN</t>
  </si>
  <si>
    <t>TUNJUNG</t>
  </si>
  <si>
    <t>DEPEHA</t>
  </si>
  <si>
    <t>TAMBLANG</t>
  </si>
  <si>
    <t>BULIAN</t>
  </si>
  <si>
    <t>BILA</t>
  </si>
  <si>
    <t>BENGKALA</t>
  </si>
  <si>
    <t>BUKTI</t>
  </si>
  <si>
    <t>MENGENING</t>
  </si>
  <si>
    <t>TEJAKULA</t>
  </si>
  <si>
    <t>SEMBIRAN</t>
  </si>
  <si>
    <t>PACUNG</t>
  </si>
  <si>
    <t>JULAH</t>
  </si>
  <si>
    <t>MADENAN</t>
  </si>
  <si>
    <t>BONDALEM</t>
  </si>
  <si>
    <t>LES</t>
  </si>
  <si>
    <t>PENUKTUKAN</t>
  </si>
  <si>
    <t>SAMBIRENTENG</t>
  </si>
  <si>
    <t>TEMBOK</t>
  </si>
  <si>
    <t>KOTA DENPASAR</t>
  </si>
  <si>
    <t>DENPASAR SELATAN</t>
  </si>
  <si>
    <t>SIDAKARYA</t>
  </si>
  <si>
    <t>PEMOGAN</t>
  </si>
  <si>
    <t>SANUR KAJA</t>
  </si>
  <si>
    <t>SANUR KAUH</t>
  </si>
  <si>
    <t>DENPASAR TIMUR</t>
  </si>
  <si>
    <t>DANGIN PURI KELOD</t>
  </si>
  <si>
    <t>SUMERTA KELOD</t>
  </si>
  <si>
    <t>KESIMAN PETILAN</t>
  </si>
  <si>
    <t>KESIMAN KERTALANGU</t>
  </si>
  <si>
    <t>SUMERTA KAJA</t>
  </si>
  <si>
    <t>SUMERTA KAUH</t>
  </si>
  <si>
    <t>PENATIH DANGIN PURI</t>
  </si>
  <si>
    <t>DENPASAR BARAT</t>
  </si>
  <si>
    <t>PADANGSAMBIAN KELOD</t>
  </si>
  <si>
    <t>PEMECUTAN KELOD</t>
  </si>
  <si>
    <t>DAUH PURI KAUH</t>
  </si>
  <si>
    <t>DAUH PURI KELOD</t>
  </si>
  <si>
    <t>DAUH PURI KANGIN</t>
  </si>
  <si>
    <t>TEGAL HARUM</t>
  </si>
  <si>
    <t>TEGAL KERTHA</t>
  </si>
  <si>
    <t>PADANG SAMBIAN KAJA</t>
  </si>
  <si>
    <t>DENPASAR UTARA</t>
  </si>
  <si>
    <t>DANGIN PURI KANGIN</t>
  </si>
  <si>
    <t>DANGIN PURI KAUH</t>
  </si>
  <si>
    <t>DANGIN PURI KAJA</t>
  </si>
  <si>
    <t>PEMECUTAN KAJA</t>
  </si>
  <si>
    <t>DAUH PURI KAJA</t>
  </si>
  <si>
    <t>UBUNG KAJA</t>
  </si>
  <si>
    <t>PEGUYANGAN KAJA</t>
  </si>
  <si>
    <t>PEGUYANGAN KANGIN</t>
  </si>
  <si>
    <t>Negara</t>
  </si>
  <si>
    <t>Mendoyo</t>
  </si>
  <si>
    <t>Pekutatan</t>
  </si>
  <si>
    <t>Melaya</t>
  </si>
  <si>
    <t>Jembrana</t>
  </si>
  <si>
    <t>Selemadeg</t>
  </si>
  <si>
    <t>Salamadeg Timur</t>
  </si>
  <si>
    <t>Salemadeg Barat</t>
  </si>
  <si>
    <t>Kerambitan</t>
  </si>
  <si>
    <t>Tabanan</t>
  </si>
  <si>
    <t>Kediri</t>
  </si>
  <si>
    <t>Marga</t>
  </si>
  <si>
    <t>Penebel</t>
  </si>
  <si>
    <t>Baturiti</t>
  </si>
  <si>
    <t>Pupuan</t>
  </si>
  <si>
    <t>Mengwi</t>
  </si>
  <si>
    <t>Abiansemal</t>
  </si>
  <si>
    <t>Petang</t>
  </si>
  <si>
    <t>Kuta Selatan</t>
  </si>
  <si>
    <t>Kuta Utara</t>
  </si>
  <si>
    <t>Sukawati</t>
  </si>
  <si>
    <t>Blahbatuh</t>
  </si>
  <si>
    <t>Gianyar</t>
  </si>
  <si>
    <t>Tampaksiring</t>
  </si>
  <si>
    <t>Ubud</t>
  </si>
  <si>
    <t>Tegalallang</t>
  </si>
  <si>
    <t>Payangan</t>
  </si>
  <si>
    <t>Nusa Penida</t>
  </si>
  <si>
    <t>Banjarangkan</t>
  </si>
  <si>
    <t>Klungkung</t>
  </si>
  <si>
    <t>Dawan</t>
  </si>
  <si>
    <t>Susut</t>
  </si>
  <si>
    <t>Bangli</t>
  </si>
  <si>
    <t>Tembuku</t>
  </si>
  <si>
    <t>Kintamani</t>
  </si>
  <si>
    <t>Rendang</t>
  </si>
  <si>
    <t>Sidemen</t>
  </si>
  <si>
    <t>Manggis</t>
  </si>
  <si>
    <t>Karangasem</t>
  </si>
  <si>
    <t>Abang</t>
  </si>
  <si>
    <t>Bebandem</t>
  </si>
  <si>
    <t>Selat</t>
  </si>
  <si>
    <t>Kubu</t>
  </si>
  <si>
    <t>Gerokgak</t>
  </si>
  <si>
    <t>Seririt</t>
  </si>
  <si>
    <t>Busung biu</t>
  </si>
  <si>
    <t>Banjar</t>
  </si>
  <si>
    <t>Sukasada</t>
  </si>
  <si>
    <t>Buleleng</t>
  </si>
  <si>
    <t>Sawan</t>
  </si>
  <si>
    <t>Kubutambahan</t>
  </si>
  <si>
    <t>Tejakula</t>
  </si>
  <si>
    <t>Denpasar Selatan</t>
  </si>
  <si>
    <t>Denpasar Timur</t>
  </si>
  <si>
    <t>Denpasar Barat</t>
  </si>
  <si>
    <t>Denpasar Utara</t>
  </si>
  <si>
    <t>51</t>
  </si>
  <si>
    <t>5101</t>
  </si>
  <si>
    <t>5102</t>
  </si>
  <si>
    <t>5103</t>
  </si>
  <si>
    <t>5104</t>
  </si>
  <si>
    <t>5105</t>
  </si>
  <si>
    <t>5106</t>
  </si>
  <si>
    <t>5107</t>
  </si>
  <si>
    <t>5108</t>
  </si>
  <si>
    <t>5171</t>
  </si>
  <si>
    <t>DENPASAR</t>
  </si>
  <si>
    <t>-</t>
  </si>
  <si>
    <t xml:space="preserve"> </t>
  </si>
  <si>
    <t>PROGRES PENDATAAN PPKM MIKRO</t>
  </si>
  <si>
    <t>PROVINSI BALI</t>
  </si>
  <si>
    <t>SISA DD UNT PPKM YANG BELUM DIGUNAKAN</t>
  </si>
  <si>
    <t>a</t>
  </si>
  <si>
    <t>b</t>
  </si>
  <si>
    <t>%</t>
  </si>
  <si>
    <t>RP</t>
  </si>
  <si>
    <t>% DD UNTUK PPKM YANG SUDAH DIGUNAKAN</t>
  </si>
  <si>
    <t>C</t>
  </si>
  <si>
    <t>d</t>
  </si>
  <si>
    <t>e</t>
  </si>
  <si>
    <t>Cek</t>
  </si>
  <si>
    <t>% DD untuk PPKM</t>
  </si>
  <si>
    <t>SISA DANA DESA UNT PPKM  YANG BELUM DI GUNAKAN</t>
  </si>
  <si>
    <t>Rp</t>
  </si>
  <si>
    <t>% DD untuk PPKM yang sudah digunakan</t>
  </si>
  <si>
    <t>cek</t>
  </si>
  <si>
    <t>c</t>
  </si>
  <si>
    <t>DALAM KONFIRMASI (REALISASI LEBIH BESAR DARI PAGU)</t>
  </si>
  <si>
    <t>DALAM KONFIRMASI SUMBER DAN BESAR DANA PPKM</t>
  </si>
  <si>
    <t>NASIONAL</t>
  </si>
  <si>
    <t>DALAM KONFIRMASI (REALISASI PPKM LEBIH BESAR DARI PAGU PPKM)</t>
  </si>
  <si>
    <t>OK</t>
  </si>
  <si>
    <t>Kolom</t>
  </si>
  <si>
    <t>Nama Kolom</t>
  </si>
  <si>
    <t>Early Warning System</t>
  </si>
  <si>
    <t>Nomor Urut</t>
  </si>
  <si>
    <t>Tidak boleh dirubah</t>
  </si>
  <si>
    <t>ID Wilayah</t>
  </si>
  <si>
    <t>ID Provinsi</t>
  </si>
  <si>
    <t>ID Kabupaten</t>
  </si>
  <si>
    <t>ID Kecamatan</t>
  </si>
  <si>
    <t>ID Desa</t>
  </si>
  <si>
    <t>Pagu DD 2021</t>
  </si>
  <si>
    <t>Cek Kembali apakah sudah Benar apa Belum. Jika ternyata salah, maka segera direvisi</t>
  </si>
  <si>
    <t>SALUR DD UTK PPKM (8%) (Rp)</t>
  </si>
  <si>
    <t>WAJIB Diisi, kemudian Cek Kembali apakah sudah Benar apa Belum. Jika ternyata salah, maka segera direvisi. Patut diwaspadai Jika Anggaran untuk PPKM sangat besar sekali, maka lakukan kroscek ke lapangan.</t>
  </si>
  <si>
    <t>Posko Covid (Rp)</t>
  </si>
  <si>
    <t>Angka Nominal jangan diketik manual (diberi titik &amp; koma secara manual)</t>
  </si>
  <si>
    <t>Operasional Relawan  (Rp)</t>
  </si>
  <si>
    <t>Pengadaan APD (Rp)</t>
  </si>
  <si>
    <t>Pengadaan Desinfektan (Rp)</t>
  </si>
  <si>
    <t>Operasional Penyemprotan (Rp)</t>
  </si>
  <si>
    <t>Pengadaan Masker  (Rp)</t>
  </si>
  <si>
    <t>Ruang Isolasi (Rp)</t>
  </si>
  <si>
    <t>Pembelian Vitamin dan Obat2an (Rp)</t>
  </si>
  <si>
    <t>Bantuan Sembako bagi yg Isoman (Rp)</t>
  </si>
  <si>
    <t>Pemulasaraan Jenazah (Rp)</t>
  </si>
  <si>
    <t>Pengadaan Wastafel(Rp)</t>
  </si>
  <si>
    <t>Operasional Vaksinasi  (Rp)</t>
  </si>
  <si>
    <t>Lainnya (Rp)</t>
  </si>
  <si>
    <t>Jumlah Total (Rp)</t>
  </si>
  <si>
    <t>Penjumlahan dari Kolom 13 s.d. 25</t>
  </si>
  <si>
    <t>Sisa DD untuk PPKM Yang Belum Digunakan (Rp)</t>
  </si>
  <si>
    <t>Kolom 12 dikurangi  Kolom 26. Hasilnya Tidak Boleh Minus</t>
  </si>
  <si>
    <t>Sisa DD untuk PPKM Yang Belum Digunakan (%)</t>
  </si>
  <si>
    <t>Kolom a dibagi Kolom 12. Hasilnya Tidak Boleh Minus</t>
  </si>
  <si>
    <t>Prosentase Salur DD untuk PPKM</t>
  </si>
  <si>
    <t>Kolom 12 dibagi Kolom 11. Waspadai jika Prosentase sangat besar sekali</t>
  </si>
  <si>
    <t>DD Untuk PPKM Yang Sudah Digunakan (%)</t>
  </si>
  <si>
    <t>Kolom 26 dibagi Kolom 12</t>
  </si>
  <si>
    <t>CEK</t>
  </si>
  <si>
    <t>Kolom b ditambah Kolom d. HARUS 100%. Tidak Boleh Lebih atau Kurang</t>
  </si>
  <si>
    <t>NB. :</t>
  </si>
  <si>
    <t>Hasil Validasi di Pusat per tgl 10 Agustus 2021 ada kemungkinan Data Hilang atau di Rasionalisasi. Harap Maklum !</t>
  </si>
  <si>
    <t>Pengiriman dari PIC Provinsi ke email Pusat mulai tgl 12 Agustus 2021 (Kamis) dan seterusnya WAJIB menggunakan file ini</t>
  </si>
  <si>
    <t>Jika ada update data/revisi data, silahkan dilakukan di file ini</t>
  </si>
  <si>
    <t>Nama File mengikuti file ini. WAJIB mengganti nama Provinsi dan Tanggal Pengiriman Progres</t>
  </si>
  <si>
    <t>Nama Kop di Format, jangan lupa diganti/diupdate hari, tanggal dan jam status data</t>
  </si>
  <si>
    <t>Silahkan ditambahkan sendiri untuk sheet Kabupaten dan Provinsi</t>
  </si>
  <si>
    <t xml:space="preserve">PER HARI/TGL : RABU, 18 AGUSTUS 2021, </t>
  </si>
</sst>
</file>

<file path=xl/styles.xml><?xml version="1.0" encoding="utf-8"?>
<styleSheet xmlns="http://schemas.openxmlformats.org/spreadsheetml/2006/main">
  <numFmts count="12">
    <numFmt numFmtId="0" formatCode="General"/>
    <numFmt numFmtId="164" formatCode="_(* #,##0_);_(* \(#,##0\);_(* &quot;-&quot;_);_(@_)"/>
    <numFmt numFmtId="10" formatCode="0.00%"/>
    <numFmt numFmtId="3" formatCode="#,##0"/>
    <numFmt numFmtId="1" formatCode="0"/>
    <numFmt numFmtId="169" formatCode="_(* #,##0_);_(* \(#,##0\);_(* &quot;-&quot;??_);_(@_)"/>
    <numFmt numFmtId="9" formatCode="0%"/>
    <numFmt numFmtId="167" formatCode="_ * #,##0_ ;_ * \-#,##0_ ;_ * &quot;-&quot;_ ;_ @_ "/>
    <numFmt numFmtId="165" formatCode="_(* #,##0.00_);_(* \(#,##0.00\);_(* &quot;-&quot;??_);_(@_)"/>
    <numFmt numFmtId="4" formatCode="#,##0.00"/>
    <numFmt numFmtId="166" formatCode="_-* #,##0_-;\-* #,##0_-;_-* &quot;-&quot;_-;_-@_-"/>
    <numFmt numFmtId="168" formatCode="0.0%"/>
  </numFmts>
  <fonts count="28">
    <font>
      <name val="Calibri"/>
      <sz val="11"/>
    </font>
    <font>
      <name val="Calibri"/>
      <b/>
      <sz val="16"/>
      <color rgb="FF000000"/>
    </font>
    <font>
      <name val="Calibri"/>
      <charset val="1"/>
      <sz val="11"/>
      <color rgb="FF000000"/>
    </font>
    <font>
      <name val="Arial"/>
      <b/>
      <sz val="12"/>
      <color rgb="FF000000"/>
    </font>
    <font>
      <name val="Calibri"/>
      <b/>
      <charset val="1"/>
      <sz val="11"/>
      <color rgb="FF000000"/>
    </font>
    <font>
      <name val="Arial"/>
      <b/>
      <sz val="10"/>
      <color rgb="FF000000"/>
    </font>
    <font>
      <name val="Arial"/>
      <sz val="10"/>
      <color rgb="FF000000"/>
    </font>
    <font>
      <name val="Calibri (Body)"/>
      <sz val="14"/>
      <color rgb="FF000000"/>
    </font>
    <font>
      <name val="Arial"/>
      <b/>
      <sz val="14"/>
    </font>
    <font>
      <name val="Calibri"/>
      <b/>
      <sz val="10"/>
    </font>
    <font>
      <name val="Calibri"/>
      <b/>
      <sz val="11"/>
    </font>
    <font>
      <name val="Calibri"/>
      <b/>
      <sz val="11"/>
      <color rgb="FF000000"/>
    </font>
    <font>
      <name val="Calibri"/>
      <b/>
      <i/>
      <sz val="10"/>
    </font>
    <font>
      <name val="Arial"/>
      <sz val="12"/>
    </font>
    <font>
      <name val="Arial"/>
      <sz val="12"/>
      <color rgb="FF000000"/>
    </font>
    <font>
      <name val="Calibri"/>
      <sz val="11"/>
      <color rgb="FF000000"/>
    </font>
    <font>
      <name val="Arial"/>
      <sz val="12"/>
      <color rgb="FFFF0000"/>
    </font>
    <font>
      <name val="Calibri (Body)"/>
      <sz val="11"/>
      <color rgb="FFFF0000"/>
    </font>
    <font>
      <name val="Calibri"/>
      <charset val="1"/>
      <sz val="11"/>
      <color rgb="FFFF0000"/>
    </font>
    <font>
      <name val="Arial"/>
      <sz val="12"/>
      <color rgb="FF000000"/>
    </font>
    <font>
      <name val="Arial"/>
      <sz val="12"/>
      <color indexed="8"/>
    </font>
    <font>
      <name val="Calibri"/>
      <charset val="1"/>
      <sz val="12"/>
      <color rgb="FF000000"/>
    </font>
    <font>
      <name val="Arial"/>
      <sz val="12"/>
      <color rgb="FF000000"/>
    </font>
    <font>
      <name val="Calibri"/>
      <b/>
      <sz val="12"/>
      <color rgb="FF000000"/>
    </font>
    <font>
      <name val="Calibri"/>
      <sz val="11"/>
      <color rgb="FF000000"/>
    </font>
    <font>
      <name val="Calibri"/>
      <sz val="10"/>
      <color rgb="FF000000"/>
    </font>
    <font>
      <name val="Calibri"/>
      <sz val="11"/>
      <color rgb="FFFF0000"/>
    </font>
    <font>
      <name val="Calibri"/>
      <charset val="1"/>
      <sz val="11"/>
      <color rgb="FF000000"/>
    </font>
  </fonts>
  <fills count="18">
    <fill>
      <patternFill patternType="none"/>
    </fill>
    <fill>
      <patternFill patternType="gray125"/>
    </fill>
    <fill>
      <patternFill patternType="solid">
        <fgColor rgb="FFE36B0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7470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9637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BEEF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164" fontId="27" fillId="0" borderId="0">
      <alignment vertical="top"/>
      <protection locked="0" hidden="0"/>
    </xf>
    <xf numFmtId="9" fontId="27" fillId="0" borderId="0">
      <alignment vertical="top"/>
      <protection locked="0" hidden="0"/>
    </xf>
    <xf numFmtId="0" fontId="15" fillId="0" borderId="0">
      <alignment vertical="bottom"/>
      <protection locked="0" hidden="0"/>
    </xf>
    <xf numFmtId="165" fontId="27" fillId="0" borderId="0">
      <alignment vertical="top"/>
      <protection locked="0" hidden="0"/>
    </xf>
  </cellStyleXfs>
  <cellXfs count="286">
    <xf numFmtId="0" fontId="0" fillId="0" borderId="0" xfId="0">
      <alignment vertical="center"/>
    </xf>
    <xf numFmtId="0" fontId="1" fillId="0" borderId="0" xfId="0" applyFont="1" applyAlignment="1">
      <alignment vertical="bottom"/>
    </xf>
    <xf numFmtId="164" fontId="2" fillId="0" borderId="0" xfId="1" applyFont="1" applyAlignment="1">
      <alignment vertical="bottom"/>
    </xf>
    <xf numFmtId="10" fontId="2" fillId="0" borderId="0" xfId="1" applyNumberFormat="1" applyFont="1" applyAlignment="1">
      <alignment vertical="bottom"/>
    </xf>
    <xf numFmtId="10" fontId="3" fillId="2" borderId="1" xfId="2" applyNumberFormat="1" applyFont="1" applyFill="1" applyBorder="1" applyAlignment="1">
      <alignment vertical="bottom"/>
    </xf>
    <xf numFmtId="0" fontId="4" fillId="0" borderId="0" xfId="0" applyFont="1" applyAlignment="1">
      <alignment vertical="bottom"/>
    </xf>
    <xf numFmtId="0" fontId="5" fillId="0" borderId="0" xfId="0" applyFont="1" applyAlignment="1">
      <alignment horizontal="center" vertical="bottom"/>
    </xf>
    <xf numFmtId="0" fontId="6" fillId="0" borderId="0" xfId="0" applyFont="1" applyAlignment="1">
      <alignment vertical="bottom"/>
    </xf>
    <xf numFmtId="0" fontId="6" fillId="0" borderId="0" xfId="0" applyFont="1" applyAlignment="1">
      <alignment horizontal="center" vertical="bottom"/>
    </xf>
    <xf numFmtId="0" fontId="7" fillId="0" borderId="0" xfId="0" applyFont="1" applyAlignment="1">
      <alignment vertical="bottom"/>
    </xf>
    <xf numFmtId="0" fontId="3" fillId="3" borderId="2" xfId="0" applyFont="1" applyFill="1" applyBorder="1" applyAlignment="1">
      <alignment horizontal="center" vertical="bottom"/>
    </xf>
    <xf numFmtId="3" fontId="3" fillId="4" borderId="3" xfId="0" applyNumberFormat="1" applyFont="1" applyFill="1" applyBorder="1" applyAlignment="1">
      <alignment vertical="bottom"/>
    </xf>
    <xf numFmtId="3" fontId="3" fillId="2" borderId="3" xfId="0" applyNumberFormat="1" applyFont="1" applyFill="1" applyBorder="1" applyAlignment="1">
      <alignment vertical="bottom"/>
    </xf>
    <xf numFmtId="3" fontId="3" fillId="5" borderId="3" xfId="0" applyNumberFormat="1" applyFont="1" applyFill="1" applyBorder="1" applyAlignment="1">
      <alignment vertical="bottom"/>
    </xf>
    <xf numFmtId="3" fontId="3" fillId="6" borderId="3" xfId="0" applyNumberFormat="1" applyFont="1" applyFill="1" applyBorder="1" applyAlignment="1">
      <alignment horizontal="center" vertical="bottom"/>
    </xf>
    <xf numFmtId="10" fontId="3" fillId="6" borderId="3" xfId="2" applyNumberFormat="1" applyFont="1" applyFill="1" applyBorder="1" applyAlignment="1">
      <alignment horizontal="center" vertical="bottom"/>
    </xf>
    <xf numFmtId="10" fontId="3" fillId="3" borderId="3" xfId="2" applyNumberFormat="1" applyFont="1" applyFill="1" applyBorder="1" applyAlignment="1">
      <alignment horizontal="center" vertical="bottom"/>
    </xf>
    <xf numFmtId="10" fontId="3" fillId="7" borderId="3" xfId="2" applyNumberFormat="1" applyFont="1" applyFill="1" applyBorder="1" applyAlignment="1">
      <alignment horizontal="center" vertical="bottom"/>
    </xf>
    <xf numFmtId="10" fontId="8" fillId="8" borderId="4" xfId="0" applyNumberFormat="1" applyFont="1" applyFill="1" applyBorder="1" applyAlignment="1">
      <alignment horizontal="center" vertical="bottom"/>
    </xf>
    <xf numFmtId="0" fontId="2" fillId="0" borderId="0" xfId="0">
      <alignment vertical="center"/>
    </xf>
    <xf numFmtId="0" fontId="9" fillId="7" borderId="5" xfId="3" applyFont="1" applyFill="1" applyBorder="1" applyAlignment="1">
      <alignment horizontal="center" vertical="center" wrapText="1"/>
    </xf>
    <xf numFmtId="0" fontId="9" fillId="7" borderId="6" xfId="3" applyFont="1" applyFill="1" applyBorder="1" applyAlignment="1">
      <alignment horizontal="center" vertical="center" wrapText="1"/>
    </xf>
    <xf numFmtId="0" fontId="9" fillId="7" borderId="7" xfId="3" applyFont="1" applyFill="1" applyBorder="1" applyAlignment="1">
      <alignment horizontal="center" vertical="center" wrapText="1"/>
    </xf>
    <xf numFmtId="0" fontId="10" fillId="9" borderId="7" xfId="3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/>
    </xf>
    <xf numFmtId="0" fontId="11" fillId="10" borderId="8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/>
    </xf>
    <xf numFmtId="0" fontId="9" fillId="7" borderId="11" xfId="3" applyFont="1" applyFill="1" applyBorder="1" applyAlignment="1">
      <alignment horizontal="center" vertical="center" wrapText="1"/>
    </xf>
    <xf numFmtId="0" fontId="9" fillId="7" borderId="12" xfId="3" applyFont="1" applyFill="1" applyBorder="1" applyAlignment="1">
      <alignment horizontal="center" vertical="center" wrapText="1"/>
    </xf>
    <xf numFmtId="0" fontId="9" fillId="7" borderId="13" xfId="3" applyFont="1" applyFill="1" applyBorder="1" applyAlignment="1">
      <alignment horizontal="center" vertical="center" wrapText="1"/>
    </xf>
    <xf numFmtId="0" fontId="10" fillId="9" borderId="13" xfId="3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1" fillId="10" borderId="15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/>
    </xf>
    <xf numFmtId="1" fontId="12" fillId="8" borderId="18" xfId="3" applyNumberFormat="1" applyFont="1" applyFill="1" applyBorder="1" applyAlignment="1">
      <alignment horizontal="center" vertical="center" wrapText="1"/>
    </xf>
    <xf numFmtId="1" fontId="12" fillId="8" borderId="19" xfId="3" applyNumberFormat="1" applyFont="1" applyFill="1" applyBorder="1" applyAlignment="1">
      <alignment horizontal="center" vertical="center" wrapText="1"/>
    </xf>
    <xf numFmtId="1" fontId="12" fillId="8" borderId="20" xfId="3" applyNumberFormat="1" applyFont="1" applyFill="1" applyBorder="1" applyAlignment="1">
      <alignment horizontal="center" vertical="center" wrapText="1"/>
    </xf>
    <xf numFmtId="1" fontId="12" fillId="8" borderId="2" xfId="3" applyNumberFormat="1" applyFont="1" applyFill="1" applyBorder="1" applyAlignment="1">
      <alignment horizontal="center" vertical="center" wrapText="1"/>
    </xf>
    <xf numFmtId="1" fontId="12" fillId="8" borderId="3" xfId="3" applyNumberFormat="1" applyFont="1" applyFill="1" applyBorder="1" applyAlignment="1">
      <alignment horizontal="center" vertical="center" wrapText="1"/>
    </xf>
    <xf numFmtId="1" fontId="12" fillId="8" borderId="21" xfId="3" applyNumberFormat="1" applyFont="1" applyFill="1" applyBorder="1" applyAlignment="1">
      <alignment horizontal="center" vertical="center" wrapText="1"/>
    </xf>
    <xf numFmtId="1" fontId="12" fillId="6" borderId="3" xfId="3" applyNumberFormat="1" applyFont="1" applyFill="1" applyBorder="1" applyAlignment="1">
      <alignment horizontal="center" vertical="center" wrapText="1"/>
    </xf>
    <xf numFmtId="1" fontId="12" fillId="3" borderId="3" xfId="3" applyNumberFormat="1" applyFont="1" applyFill="1" applyBorder="1" applyAlignment="1">
      <alignment horizontal="center" vertical="center" wrapText="1"/>
    </xf>
    <xf numFmtId="1" fontId="12" fillId="7" borderId="3" xfId="3" applyNumberFormat="1" applyFont="1" applyFill="1" applyBorder="1" applyAlignment="1">
      <alignment horizontal="center" vertical="center" wrapText="1"/>
    </xf>
    <xf numFmtId="1" fontId="12" fillId="11" borderId="4" xfId="3" applyNumberFormat="1" applyFont="1" applyFill="1" applyBorder="1" applyAlignment="1">
      <alignment horizontal="center" vertical="center" wrapText="1"/>
    </xf>
    <xf numFmtId="0" fontId="2" fillId="12" borderId="0" xfId="0" applyFill="1" applyAlignment="1">
      <alignment vertical="bottom"/>
    </xf>
    <xf numFmtId="169" fontId="13" fillId="12" borderId="13" xfId="4" applyNumberFormat="1" applyFont="1" applyFill="1" applyBorder="1" applyAlignment="1">
      <alignment horizontal="center" vertical="bottom"/>
    </xf>
    <xf numFmtId="1" fontId="13" fillId="12" borderId="13" xfId="4" applyNumberFormat="1" applyFont="1" applyFill="1" applyBorder="1" applyAlignment="1">
      <alignment horizontal="center" vertical="bottom"/>
    </xf>
    <xf numFmtId="169" fontId="13" fillId="12" borderId="13" xfId="4" applyNumberFormat="1" applyFont="1" applyFill="1" applyBorder="1" applyAlignment="1">
      <alignment horizontal="left" vertical="bottom"/>
    </xf>
    <xf numFmtId="169" fontId="13" fillId="12" borderId="13" xfId="4" applyNumberFormat="1" applyFont="1" applyFill="1" applyBorder="1" applyAlignment="1">
      <alignment vertical="bottom"/>
    </xf>
    <xf numFmtId="169" fontId="14" fillId="12" borderId="13" xfId="4" applyNumberFormat="1" applyFont="1" applyFill="1" applyBorder="1" applyAlignment="1">
      <alignment vertical="bottom"/>
    </xf>
    <xf numFmtId="164" fontId="14" fillId="12" borderId="22" xfId="1" applyFont="1" applyFill="1" applyBorder="1">
      <alignment vertical="center"/>
    </xf>
    <xf numFmtId="164" fontId="14" fillId="12" borderId="23" xfId="1" applyFont="1" applyFill="1" applyBorder="1">
      <alignment vertical="center"/>
    </xf>
    <xf numFmtId="10" fontId="14" fillId="12" borderId="23" xfId="2" applyNumberFormat="1" applyFont="1" applyFill="1" applyBorder="1">
      <alignment vertical="center"/>
    </xf>
    <xf numFmtId="9" fontId="14" fillId="12" borderId="23" xfId="1" applyNumberFormat="1" applyFont="1" applyFill="1" applyBorder="1">
      <alignment vertical="center"/>
    </xf>
    <xf numFmtId="0" fontId="15" fillId="12" borderId="0" xfId="0" applyFont="1" applyFill="1" applyBorder="1">
      <alignment vertical="center"/>
    </xf>
    <xf numFmtId="167" fontId="15" fillId="12" borderId="0" xfId="1" applyNumberFormat="1" applyFont="1" applyFill="1" applyBorder="1">
      <alignment vertical="center"/>
    </xf>
    <xf numFmtId="169" fontId="13" fillId="0" borderId="13" xfId="4" applyNumberFormat="1" applyFont="1" applyBorder="1" applyAlignment="1">
      <alignment horizontal="center" vertical="bottom"/>
    </xf>
    <xf numFmtId="1" fontId="13" fillId="0" borderId="13" xfId="4" applyNumberFormat="1" applyFont="1" applyBorder="1" applyAlignment="1">
      <alignment horizontal="center" vertical="bottom"/>
    </xf>
    <xf numFmtId="169" fontId="13" fillId="0" borderId="13" xfId="4" applyNumberFormat="1" applyFont="1" applyBorder="1" applyAlignment="1">
      <alignment horizontal="left" vertical="bottom"/>
    </xf>
    <xf numFmtId="169" fontId="13" fillId="0" borderId="13" xfId="4" applyNumberFormat="1" applyFont="1" applyBorder="1" applyAlignment="1">
      <alignment vertical="bottom"/>
    </xf>
    <xf numFmtId="169" fontId="14" fillId="0" borderId="13" xfId="4" applyNumberFormat="1" applyFont="1" applyFill="1" applyBorder="1" applyAlignment="1">
      <alignment vertical="bottom"/>
    </xf>
    <xf numFmtId="164" fontId="14" fillId="0" borderId="22" xfId="1" applyFont="1" applyFill="1" applyBorder="1">
      <alignment vertical="center"/>
    </xf>
    <xf numFmtId="164" fontId="14" fillId="0" borderId="23" xfId="1" applyFont="1" applyFill="1" applyBorder="1">
      <alignment vertical="center"/>
    </xf>
    <xf numFmtId="10" fontId="14" fillId="0" borderId="23" xfId="2" applyNumberFormat="1" applyFont="1" applyFill="1" applyBorder="1">
      <alignment vertical="center"/>
    </xf>
    <xf numFmtId="9" fontId="14" fillId="0" borderId="23" xfId="1" applyNumberFormat="1" applyFont="1" applyFill="1" applyBorder="1">
      <alignment vertical="center"/>
    </xf>
    <xf numFmtId="0" fontId="15" fillId="0" borderId="0" xfId="0" applyFont="1" applyBorder="1">
      <alignment vertical="center"/>
    </xf>
    <xf numFmtId="167" fontId="15" fillId="0" borderId="0" xfId="1" applyNumberFormat="1" applyFont="1" applyBorder="1">
      <alignment vertical="center"/>
    </xf>
    <xf numFmtId="0" fontId="2" fillId="3" borderId="0" xfId="0" applyFill="1" applyAlignment="1">
      <alignment vertical="bottom"/>
    </xf>
    <xf numFmtId="169" fontId="13" fillId="3" borderId="13" xfId="4" applyNumberFormat="1" applyFont="1" applyFill="1" applyBorder="1" applyAlignment="1">
      <alignment horizontal="center" vertical="bottom"/>
    </xf>
    <xf numFmtId="1" fontId="13" fillId="3" borderId="13" xfId="4" applyNumberFormat="1" applyFont="1" applyFill="1" applyBorder="1" applyAlignment="1">
      <alignment horizontal="center" vertical="bottom"/>
    </xf>
    <xf numFmtId="169" fontId="13" fillId="3" borderId="13" xfId="4" applyNumberFormat="1" applyFont="1" applyFill="1" applyBorder="1" applyAlignment="1">
      <alignment horizontal="left" vertical="bottom"/>
    </xf>
    <xf numFmtId="169" fontId="13" fillId="3" borderId="13" xfId="4" applyNumberFormat="1" applyFont="1" applyFill="1" applyBorder="1" applyAlignment="1">
      <alignment vertical="bottom"/>
    </xf>
    <xf numFmtId="169" fontId="14" fillId="3" borderId="13" xfId="4" applyNumberFormat="1" applyFont="1" applyFill="1" applyBorder="1" applyAlignment="1">
      <alignment vertical="bottom"/>
    </xf>
    <xf numFmtId="10" fontId="14" fillId="3" borderId="23" xfId="2" applyNumberFormat="1" applyFont="1" applyFill="1" applyBorder="1">
      <alignment vertical="center"/>
    </xf>
    <xf numFmtId="9" fontId="14" fillId="3" borderId="23" xfId="1" applyNumberFormat="1" applyFont="1" applyFill="1" applyBorder="1">
      <alignment vertical="center"/>
    </xf>
    <xf numFmtId="0" fontId="15" fillId="3" borderId="0" xfId="0" applyFont="1" applyFill="1" applyBorder="1">
      <alignment vertical="center"/>
    </xf>
    <xf numFmtId="167" fontId="15" fillId="3" borderId="0" xfId="1" applyNumberFormat="1" applyFont="1" applyFill="1" applyBorder="1">
      <alignment vertical="center"/>
    </xf>
    <xf numFmtId="169" fontId="14" fillId="13" borderId="13" xfId="4" applyNumberFormat="1" applyFont="1" applyFill="1" applyBorder="1" applyAlignment="1">
      <alignment vertical="bottom"/>
    </xf>
    <xf numFmtId="10" fontId="16" fillId="0" borderId="23" xfId="2" applyNumberFormat="1" applyFont="1" applyFill="1" applyBorder="1">
      <alignment vertical="center"/>
    </xf>
    <xf numFmtId="9" fontId="16" fillId="0" borderId="23" xfId="1" applyNumberFormat="1" applyFont="1" applyFill="1" applyBorder="1">
      <alignment vertical="center"/>
    </xf>
    <xf numFmtId="164" fontId="14" fillId="3" borderId="22" xfId="1" applyFont="1" applyFill="1" applyBorder="1">
      <alignment vertical="center"/>
    </xf>
    <xf numFmtId="164" fontId="14" fillId="3" borderId="23" xfId="1" applyFont="1" applyFill="1" applyBorder="1">
      <alignment vertical="center"/>
    </xf>
    <xf numFmtId="0" fontId="2" fillId="0" borderId="0" xfId="0" applyFill="1" applyAlignment="1">
      <alignment vertical="bottom"/>
    </xf>
    <xf numFmtId="169" fontId="13" fillId="0" borderId="13" xfId="4" applyNumberFormat="1" applyFont="1" applyFill="1" applyBorder="1" applyAlignment="1">
      <alignment horizontal="center" vertical="bottom"/>
    </xf>
    <xf numFmtId="1" fontId="13" fillId="0" borderId="13" xfId="4" applyNumberFormat="1" applyFont="1" applyFill="1" applyBorder="1" applyAlignment="1">
      <alignment horizontal="center" vertical="bottom"/>
    </xf>
    <xf numFmtId="169" fontId="13" fillId="0" borderId="13" xfId="4" applyNumberFormat="1" applyFont="1" applyFill="1" applyBorder="1" applyAlignment="1">
      <alignment horizontal="left" vertical="bottom"/>
    </xf>
    <xf numFmtId="169" fontId="13" fillId="0" borderId="13" xfId="4" applyNumberFormat="1" applyFont="1" applyFill="1" applyBorder="1" applyAlignment="1">
      <alignment vertical="bottom"/>
    </xf>
    <xf numFmtId="164" fontId="16" fillId="12" borderId="22" xfId="1" applyFont="1" applyFill="1" applyBorder="1" applyAlignment="1">
      <alignment vertical="bottom"/>
    </xf>
    <xf numFmtId="169" fontId="16" fillId="6" borderId="13" xfId="4" applyNumberFormat="1" applyFont="1" applyFill="1" applyBorder="1" applyAlignment="1">
      <alignment vertical="bottom"/>
    </xf>
    <xf numFmtId="164" fontId="14" fillId="6" borderId="22" xfId="1" applyFont="1" applyFill="1" applyBorder="1">
      <alignment vertical="center"/>
    </xf>
    <xf numFmtId="164" fontId="14" fillId="6" borderId="23" xfId="1" applyFont="1" applyFill="1" applyBorder="1">
      <alignment vertical="center"/>
    </xf>
    <xf numFmtId="10" fontId="14" fillId="6" borderId="23" xfId="2" applyNumberFormat="1" applyFont="1" applyFill="1" applyBorder="1">
      <alignment vertical="center"/>
    </xf>
    <xf numFmtId="9" fontId="14" fillId="6" borderId="23" xfId="1" applyNumberFormat="1" applyFont="1" applyFill="1" applyBorder="1">
      <alignment vertical="center"/>
    </xf>
    <xf numFmtId="0" fontId="17" fillId="12" borderId="0" xfId="0" applyFont="1" applyFill="1" applyAlignment="1">
      <alignment vertical="bottom"/>
    </xf>
    <xf numFmtId="169" fontId="16" fillId="0" borderId="13" xfId="4" applyNumberFormat="1" applyFont="1" applyFill="1" applyBorder="1" applyAlignment="1">
      <alignment vertical="bottom"/>
    </xf>
    <xf numFmtId="0" fontId="17" fillId="0" borderId="0" xfId="0" applyFont="1" applyAlignment="1">
      <alignment vertical="bottom"/>
    </xf>
    <xf numFmtId="169" fontId="16" fillId="3" borderId="13" xfId="4" applyNumberFormat="1" applyFont="1" applyFill="1" applyBorder="1" applyAlignment="1">
      <alignment vertical="bottom"/>
    </xf>
    <xf numFmtId="169" fontId="16" fillId="14" borderId="13" xfId="4" applyNumberFormat="1" applyFont="1" applyFill="1" applyBorder="1" applyAlignment="1">
      <alignment vertical="bottom"/>
    </xf>
    <xf numFmtId="0" fontId="18" fillId="0" borderId="0" xfId="0" applyFont="1" applyAlignment="1">
      <alignment vertical="bottom"/>
    </xf>
    <xf numFmtId="164" fontId="14" fillId="12" borderId="22" xfId="1" applyFont="1" applyFill="1" applyBorder="1" applyAlignment="1">
      <alignment vertical="bottom"/>
    </xf>
    <xf numFmtId="169" fontId="14" fillId="7" borderId="13" xfId="4" applyNumberFormat="1" applyFont="1" applyFill="1" applyBorder="1" applyAlignment="1">
      <alignment vertical="bottom"/>
    </xf>
    <xf numFmtId="169" fontId="19" fillId="7" borderId="13" xfId="0" applyNumberFormat="1" applyFont="1" applyFill="1" applyBorder="1" applyAlignment="1">
      <alignment vertical="bottom"/>
    </xf>
    <xf numFmtId="164" fontId="14" fillId="7" borderId="22" xfId="1" applyFont="1" applyFill="1" applyBorder="1">
      <alignment vertical="center"/>
    </xf>
    <xf numFmtId="169" fontId="14" fillId="14" borderId="13" xfId="4" applyNumberFormat="1" applyFont="1" applyFill="1" applyBorder="1" applyAlignment="1">
      <alignment vertical="bottom"/>
    </xf>
    <xf numFmtId="164" fontId="14" fillId="14" borderId="22" xfId="1" applyFont="1" applyFill="1" applyBorder="1">
      <alignment vertical="center"/>
    </xf>
    <xf numFmtId="165" fontId="14" fillId="7" borderId="13" xfId="0" applyNumberFormat="1" applyFont="1" applyFill="1" applyBorder="1">
      <alignment vertical="center"/>
    </xf>
    <xf numFmtId="169" fontId="20" fillId="7" borderId="13" xfId="4" applyNumberFormat="1" applyFont="1" applyFill="1" applyBorder="1" applyAlignment="1">
      <alignment vertical="bottom"/>
    </xf>
    <xf numFmtId="164" fontId="14" fillId="14" borderId="23" xfId="1" applyFont="1" applyFill="1" applyBorder="1">
      <alignment vertical="center"/>
    </xf>
    <xf numFmtId="10" fontId="14" fillId="14" borderId="23" xfId="2" applyNumberFormat="1" applyFont="1" applyFill="1" applyBorder="1">
      <alignment vertical="center"/>
    </xf>
    <xf numFmtId="9" fontId="14" fillId="14" borderId="23" xfId="1" applyNumberFormat="1" applyFont="1" applyFill="1" applyBorder="1">
      <alignment vertical="center"/>
    </xf>
    <xf numFmtId="164" fontId="20" fillId="7" borderId="0" xfId="1" applyFont="1" applyFill="1" applyAlignment="1">
      <alignment vertical="bottom"/>
    </xf>
    <xf numFmtId="164" fontId="2" fillId="7" borderId="13" xfId="1" applyFont="1" applyFill="1" applyBorder="1" applyAlignment="1">
      <alignment vertical="bottom"/>
    </xf>
    <xf numFmtId="4" fontId="14" fillId="0" borderId="17" xfId="0" applyNumberFormat="1" applyFont="1" applyBorder="1" applyAlignment="1">
      <alignment horizontal="right" vertical="center" wrapText="1"/>
    </xf>
    <xf numFmtId="164" fontId="14" fillId="7" borderId="13" xfId="1" applyFont="1" applyFill="1" applyBorder="1" applyAlignment="1">
      <alignment vertical="bottom"/>
    </xf>
    <xf numFmtId="3" fontId="14" fillId="14" borderId="13" xfId="0" applyNumberFormat="1" applyFont="1" applyFill="1" applyBorder="1" applyAlignment="1">
      <alignment vertical="bottom"/>
    </xf>
    <xf numFmtId="3" fontId="14" fillId="14" borderId="22" xfId="1" applyNumberFormat="1" applyFont="1" applyFill="1" applyBorder="1">
      <alignment vertical="center"/>
    </xf>
    <xf numFmtId="169" fontId="2" fillId="0" borderId="0" xfId="0" applyNumberFormat="1" applyAlignment="1">
      <alignment vertical="bottom"/>
    </xf>
    <xf numFmtId="0" fontId="21" fillId="14" borderId="13" xfId="0" applyFont="1" applyFill="1" applyBorder="1" applyAlignment="1">
      <alignment vertical="bottom"/>
    </xf>
    <xf numFmtId="3" fontId="21" fillId="14" borderId="13" xfId="0" applyNumberFormat="1" applyFont="1" applyFill="1" applyBorder="1" applyAlignment="1">
      <alignment vertical="bottom"/>
    </xf>
    <xf numFmtId="3" fontId="2" fillId="14" borderId="13" xfId="0" applyNumberFormat="1" applyFill="1" applyBorder="1" applyAlignment="1">
      <alignment vertical="bottom"/>
    </xf>
    <xf numFmtId="166" fontId="21" fillId="14" borderId="13" xfId="0" applyNumberFormat="1" applyFont="1" applyFill="1" applyBorder="1" applyAlignment="1">
      <alignment vertical="bottom"/>
    </xf>
    <xf numFmtId="169" fontId="22" fillId="14" borderId="13" xfId="4" applyNumberFormat="1" applyFont="1" applyFill="1" applyBorder="1" applyAlignment="1">
      <alignment vertical="bottom"/>
    </xf>
    <xf numFmtId="164" fontId="16" fillId="0" borderId="23" xfId="1" applyFont="1" applyFill="1" applyBorder="1">
      <alignment vertical="center"/>
    </xf>
    <xf numFmtId="0" fontId="18" fillId="0" borderId="0" xfId="0" applyFont="1" applyFill="1" applyAlignment="1">
      <alignment vertical="bottom"/>
    </xf>
    <xf numFmtId="164" fontId="16" fillId="0" borderId="22" xfId="1" applyFont="1" applyFill="1" applyBorder="1">
      <alignment vertical="center"/>
    </xf>
    <xf numFmtId="169" fontId="13" fillId="0" borderId="24" xfId="4" applyNumberFormat="1" applyFont="1" applyBorder="1" applyAlignment="1">
      <alignment horizontal="center" vertical="bottom"/>
    </xf>
    <xf numFmtId="1" fontId="13" fillId="0" borderId="12" xfId="4" applyNumberFormat="1" applyFont="1" applyBorder="1" applyAlignment="1">
      <alignment horizontal="center" vertical="bottom"/>
    </xf>
    <xf numFmtId="1" fontId="13" fillId="0" borderId="25" xfId="4" applyNumberFormat="1" applyFont="1" applyBorder="1" applyAlignment="1">
      <alignment horizontal="center" vertical="bottom"/>
    </xf>
    <xf numFmtId="169" fontId="13" fillId="0" borderId="0" xfId="4" applyNumberFormat="1" applyFont="1" applyBorder="1" applyAlignment="1">
      <alignment horizontal="left" vertical="bottom"/>
    </xf>
    <xf numFmtId="1" fontId="13" fillId="0" borderId="0" xfId="4" applyNumberFormat="1" applyFont="1" applyBorder="1" applyAlignment="1">
      <alignment horizontal="center" vertical="bottom"/>
    </xf>
    <xf numFmtId="164" fontId="16" fillId="0" borderId="13" xfId="1" applyFont="1" applyFill="1" applyBorder="1">
      <alignment vertical="center"/>
    </xf>
    <xf numFmtId="164" fontId="14" fillId="6" borderId="13" xfId="1" applyFont="1" applyFill="1" applyBorder="1">
      <alignment vertical="center"/>
    </xf>
    <xf numFmtId="10" fontId="14" fillId="6" borderId="13" xfId="2" applyNumberFormat="1" applyFont="1" applyFill="1" applyBorder="1">
      <alignment vertical="center"/>
    </xf>
    <xf numFmtId="9" fontId="14" fillId="6" borderId="13" xfId="1" applyNumberFormat="1" applyFont="1" applyFill="1" applyBorder="1">
      <alignment vertical="center"/>
    </xf>
    <xf numFmtId="0" fontId="23" fillId="3" borderId="26" xfId="0" applyFont="1" applyFill="1" applyBorder="1" applyAlignment="1">
      <alignment vertical="bottom"/>
    </xf>
    <xf numFmtId="0" fontId="23" fillId="3" borderId="27" xfId="0" applyFont="1" applyFill="1" applyBorder="1" applyAlignment="1">
      <alignment vertical="bottom"/>
    </xf>
    <xf numFmtId="0" fontId="23" fillId="3" borderId="28" xfId="0" applyFont="1" applyFill="1" applyBorder="1" applyAlignment="1">
      <alignment vertical="bottom"/>
    </xf>
    <xf numFmtId="0" fontId="23" fillId="3" borderId="29" xfId="0" applyFont="1" applyFill="1" applyBorder="1" applyAlignment="1">
      <alignment vertical="bottom"/>
    </xf>
    <xf numFmtId="0" fontId="23" fillId="3" borderId="30" xfId="0" applyFont="1" applyFill="1" applyBorder="1" applyAlignment="1">
      <alignment vertical="bottom"/>
    </xf>
    <xf numFmtId="0" fontId="23" fillId="3" borderId="31" xfId="0" applyFont="1" applyFill="1" applyBorder="1" applyAlignment="1">
      <alignment vertical="bottom"/>
    </xf>
    <xf numFmtId="164" fontId="23" fillId="3" borderId="32" xfId="0" applyNumberFormat="1" applyFont="1" applyFill="1" applyBorder="1" applyAlignment="1">
      <alignment vertical="bottom"/>
    </xf>
    <xf numFmtId="164" fontId="23" fillId="3" borderId="33" xfId="0" applyNumberFormat="1" applyFont="1" applyFill="1" applyBorder="1" applyAlignment="1">
      <alignment vertical="bottom"/>
    </xf>
    <xf numFmtId="164" fontId="23" fillId="3" borderId="34" xfId="1" applyFont="1" applyFill="1" applyBorder="1" applyAlignment="1">
      <alignment vertical="bottom"/>
    </xf>
    <xf numFmtId="164" fontId="23" fillId="3" borderId="35" xfId="1" applyFont="1" applyFill="1" applyBorder="1" applyAlignment="1">
      <alignment vertical="bottom"/>
    </xf>
    <xf numFmtId="164" fontId="23" fillId="3" borderId="36" xfId="1" applyFont="1" applyFill="1" applyBorder="1" applyAlignment="1">
      <alignment vertical="bottom"/>
    </xf>
    <xf numFmtId="164" fontId="23" fillId="3" borderId="37" xfId="1" applyFont="1" applyFill="1" applyBorder="1" applyAlignment="1">
      <alignment vertical="bottom"/>
    </xf>
    <xf numFmtId="164" fontId="11" fillId="3" borderId="23" xfId="1" applyFont="1" applyFill="1" applyBorder="1">
      <alignment vertical="center"/>
    </xf>
    <xf numFmtId="10" fontId="11" fillId="3" borderId="23" xfId="2" applyNumberFormat="1" applyFont="1" applyFill="1" applyBorder="1">
      <alignment vertical="center"/>
    </xf>
    <xf numFmtId="10" fontId="11" fillId="3" borderId="23" xfId="1" applyNumberFormat="1" applyFont="1" applyFill="1" applyBorder="1">
      <alignment vertical="center"/>
    </xf>
    <xf numFmtId="10" fontId="18" fillId="0" borderId="0" xfId="2" applyNumberFormat="1" applyFont="1" applyAlignment="1">
      <alignment vertical="bottom"/>
    </xf>
    <xf numFmtId="164" fontId="2" fillId="0" borderId="0" xfId="0" applyNumberFormat="1" applyAlignment="1">
      <alignment vertical="bottom"/>
    </xf>
    <xf numFmtId="10" fontId="24" fillId="0" borderId="12" xfId="2" applyNumberFormat="1" applyFont="1" applyFill="1" applyBorder="1">
      <alignment vertical="center"/>
    </xf>
    <xf numFmtId="0" fontId="2" fillId="0" borderId="0" xfId="0" applyAlignment="1">
      <alignment horizontal="right" vertical="bottom"/>
    </xf>
    <xf numFmtId="0" fontId="4" fillId="0" borderId="0" xfId="0" applyFont="1" applyAlignment="1">
      <alignment horizontal="center" vertical="bottom"/>
    </xf>
    <xf numFmtId="0" fontId="3" fillId="6" borderId="13" xfId="0" applyFont="1" applyFill="1" applyBorder="1" applyAlignment="1">
      <alignment horizontal="center" vertical="bottom"/>
    </xf>
    <xf numFmtId="0" fontId="3" fillId="6" borderId="38" xfId="0" applyFont="1" applyFill="1" applyBorder="1" applyAlignment="1">
      <alignment horizontal="center" vertical="bottom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>
      <alignment vertical="center"/>
    </xf>
    <xf numFmtId="0" fontId="14" fillId="0" borderId="13" xfId="0" applyFont="1" applyBorder="1" applyAlignment="1">
      <alignment vertical="center" wrapText="1"/>
    </xf>
    <xf numFmtId="0" fontId="9" fillId="0" borderId="0" xfId="3" applyFont="1" applyAlignment="1">
      <alignment vertical="center" wrapText="1"/>
    </xf>
    <xf numFmtId="0" fontId="14" fillId="0" borderId="39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0" xfId="0" applyFont="1" applyAlignment="1">
      <alignment vertical="bottom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bottom"/>
    </xf>
    <xf numFmtId="0" fontId="11" fillId="15" borderId="7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horizontal="center" vertical="center"/>
    </xf>
    <xf numFmtId="0" fontId="10" fillId="9" borderId="14" xfId="3" applyFont="1" applyFill="1" applyBorder="1" applyAlignment="1">
      <alignment horizontal="center" vertical="center" wrapText="1"/>
    </xf>
    <xf numFmtId="0" fontId="11" fillId="15" borderId="13" xfId="0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1" fillId="10" borderId="15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9" fillId="7" borderId="18" xfId="3" applyFont="1" applyFill="1" applyBorder="1" applyAlignment="1">
      <alignment horizontal="center" vertical="center" wrapText="1"/>
    </xf>
    <xf numFmtId="0" fontId="9" fillId="7" borderId="19" xfId="3" applyFont="1" applyFill="1" applyBorder="1" applyAlignment="1">
      <alignment horizontal="center" vertical="center" wrapText="1"/>
    </xf>
    <xf numFmtId="0" fontId="10" fillId="9" borderId="12" xfId="3" applyFont="1" applyFill="1" applyBorder="1" applyAlignment="1">
      <alignment horizontal="center" vertical="center" wrapText="1"/>
    </xf>
    <xf numFmtId="0" fontId="11" fillId="15" borderId="40" xfId="0" applyFont="1" applyFill="1" applyBorder="1" applyAlignment="1">
      <alignment horizontal="center" vertical="center" wrapText="1"/>
    </xf>
    <xf numFmtId="0" fontId="11" fillId="10" borderId="40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 wrapText="1"/>
    </xf>
    <xf numFmtId="0" fontId="9" fillId="7" borderId="18" xfId="3" applyFont="1" applyFill="1" applyBorder="1" applyAlignment="1">
      <alignment horizontal="center" vertical="center" wrapText="1"/>
    </xf>
    <xf numFmtId="0" fontId="9" fillId="7" borderId="19" xfId="3" applyFont="1" applyFill="1" applyBorder="1" applyAlignment="1">
      <alignment horizontal="center" vertical="center" wrapText="1"/>
    </xf>
    <xf numFmtId="0" fontId="10" fillId="9" borderId="19" xfId="3" applyFont="1" applyFill="1" applyBorder="1" applyAlignment="1">
      <alignment horizontal="center" vertical="center" wrapText="1"/>
    </xf>
    <xf numFmtId="0" fontId="11" fillId="15" borderId="19" xfId="0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16" borderId="17" xfId="0" applyFont="1" applyFill="1" applyBorder="1" applyAlignment="1">
      <alignment horizontal="center" vertical="center" wrapText="1"/>
    </xf>
    <xf numFmtId="1" fontId="12" fillId="8" borderId="16" xfId="3" applyNumberFormat="1" applyFont="1" applyFill="1" applyBorder="1" applyAlignment="1">
      <alignment horizontal="center" vertical="center" wrapText="1"/>
    </xf>
    <xf numFmtId="1" fontId="12" fillId="8" borderId="13" xfId="3" applyNumberFormat="1" applyFont="1" applyFill="1" applyBorder="1" applyAlignment="1">
      <alignment horizontal="center" vertical="center" wrapText="1"/>
    </xf>
    <xf numFmtId="1" fontId="12" fillId="8" borderId="17" xfId="3" applyNumberFormat="1" applyFont="1" applyFill="1" applyBorder="1" applyAlignment="1">
      <alignment horizontal="center" vertical="center" wrapText="1"/>
    </xf>
    <xf numFmtId="0" fontId="24" fillId="12" borderId="13" xfId="0" applyFont="1" applyFill="1" applyBorder="1" applyAlignment="1">
      <alignment horizontal="center" vertical="center"/>
    </xf>
    <xf numFmtId="0" fontId="24" fillId="12" borderId="13" xfId="0" applyFont="1" applyFill="1" applyBorder="1">
      <alignment vertical="center"/>
    </xf>
    <xf numFmtId="0" fontId="24" fillId="12" borderId="13" xfId="0" applyNumberFormat="1" applyFont="1" applyFill="1" applyBorder="1" applyAlignment="1">
      <alignment horizontal="center" vertical="center"/>
    </xf>
    <xf numFmtId="167" fontId="24" fillId="12" borderId="13" xfId="1" applyNumberFormat="1" applyFont="1" applyFill="1" applyBorder="1">
      <alignment vertical="center"/>
    </xf>
    <xf numFmtId="167" fontId="24" fillId="12" borderId="39" xfId="1" applyNumberFormat="1" applyFont="1" applyFill="1" applyBorder="1">
      <alignment vertical="center"/>
    </xf>
    <xf numFmtId="10" fontId="24" fillId="12" borderId="13" xfId="2" applyNumberFormat="1" applyFont="1" applyFill="1" applyBorder="1">
      <alignment vertical="center"/>
    </xf>
    <xf numFmtId="168" fontId="24" fillId="12" borderId="13" xfId="2" applyNumberFormat="1" applyFont="1" applyFill="1" applyBorder="1">
      <alignment vertical="center"/>
    </xf>
    <xf numFmtId="9" fontId="24" fillId="12" borderId="17" xfId="2" applyFont="1" applyFill="1" applyBorder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>
      <alignment vertical="center"/>
    </xf>
    <xf numFmtId="167" fontId="24" fillId="0" borderId="13" xfId="1" applyNumberFormat="1" applyFont="1" applyBorder="1">
      <alignment vertical="center"/>
    </xf>
    <xf numFmtId="167" fontId="24" fillId="0" borderId="39" xfId="1" applyNumberFormat="1" applyFont="1" applyBorder="1">
      <alignment vertical="center"/>
    </xf>
    <xf numFmtId="10" fontId="24" fillId="0" borderId="13" xfId="2" applyNumberFormat="1" applyFont="1" applyFill="1" applyBorder="1">
      <alignment vertical="center"/>
    </xf>
    <xf numFmtId="168" fontId="24" fillId="0" borderId="13" xfId="2" applyNumberFormat="1" applyFont="1" applyFill="1" applyBorder="1">
      <alignment vertical="center"/>
    </xf>
    <xf numFmtId="9" fontId="24" fillId="0" borderId="17" xfId="2" applyFont="1" applyFill="1" applyBorder="1">
      <alignment vertical="center"/>
    </xf>
    <xf numFmtId="164" fontId="2" fillId="0" borderId="13" xfId="0" applyNumberFormat="1" applyBorder="1" applyAlignment="1">
      <alignment vertical="bottom"/>
    </xf>
    <xf numFmtId="164" fontId="2" fillId="0" borderId="39" xfId="0" applyNumberFormat="1" applyBorder="1" applyAlignment="1">
      <alignment vertical="bottom"/>
    </xf>
    <xf numFmtId="164" fontId="2" fillId="12" borderId="13" xfId="0" applyNumberFormat="1" applyFill="1" applyBorder="1" applyAlignment="1">
      <alignment vertical="bottom"/>
    </xf>
    <xf numFmtId="164" fontId="2" fillId="12" borderId="39" xfId="0" applyNumberFormat="1" applyFill="1" applyBorder="1" applyAlignment="1">
      <alignment vertical="bottom"/>
    </xf>
    <xf numFmtId="0" fontId="24" fillId="0" borderId="13" xfId="0" applyFont="1" applyFill="1" applyBorder="1">
      <alignment vertical="center"/>
    </xf>
    <xf numFmtId="164" fontId="2" fillId="14" borderId="13" xfId="0" applyNumberFormat="1" applyFill="1" applyBorder="1" applyAlignment="1">
      <alignment vertical="bottom"/>
    </xf>
    <xf numFmtId="164" fontId="2" fillId="0" borderId="13" xfId="1" applyFont="1" applyBorder="1" applyAlignment="1">
      <alignment vertical="bottom"/>
    </xf>
    <xf numFmtId="164" fontId="2" fillId="14" borderId="13" xfId="1" applyFont="1" applyFill="1" applyBorder="1" applyAlignment="1">
      <alignment vertical="bottom"/>
    </xf>
    <xf numFmtId="164" fontId="2" fillId="0" borderId="39" xfId="1" applyFont="1" applyBorder="1" applyAlignment="1">
      <alignment vertical="bottom"/>
    </xf>
    <xf numFmtId="0" fontId="15" fillId="3" borderId="13" xfId="0" applyFont="1" applyFill="1" applyBorder="1">
      <alignment vertical="center"/>
    </xf>
    <xf numFmtId="0" fontId="15" fillId="3" borderId="13" xfId="0" applyFont="1" applyFill="1" applyBorder="1" applyAlignment="1">
      <alignment horizontal="center" vertical="center"/>
    </xf>
    <xf numFmtId="167" fontId="2" fillId="3" borderId="13" xfId="0" applyNumberFormat="1" applyFill="1" applyBorder="1" applyAlignment="1">
      <alignment vertical="bottom"/>
    </xf>
    <xf numFmtId="167" fontId="2" fillId="3" borderId="39" xfId="0" applyNumberFormat="1" applyFill="1" applyBorder="1" applyAlignment="1">
      <alignment vertical="bottom"/>
    </xf>
    <xf numFmtId="167" fontId="2" fillId="3" borderId="0" xfId="0" applyNumberFormat="1" applyFill="1" applyAlignment="1">
      <alignment vertical="bottom"/>
    </xf>
    <xf numFmtId="10" fontId="24" fillId="3" borderId="13" xfId="2" applyNumberFormat="1" applyFont="1" applyFill="1" applyBorder="1">
      <alignment vertical="center"/>
    </xf>
    <xf numFmtId="9" fontId="24" fillId="3" borderId="17" xfId="2" applyFont="1" applyFill="1" applyBorder="1">
      <alignment vertical="center"/>
    </xf>
    <xf numFmtId="0" fontId="11" fillId="0" borderId="0" xfId="0" applyFont="1" applyAlignment="1">
      <alignment vertical="bottom"/>
    </xf>
    <xf numFmtId="167" fontId="2" fillId="0" borderId="0" xfId="0" applyNumberFormat="1" applyAlignment="1">
      <alignment vertical="bottom"/>
    </xf>
    <xf numFmtId="0" fontId="11" fillId="6" borderId="41" xfId="0" applyFont="1" applyFill="1" applyBorder="1" applyAlignment="1">
      <alignment horizontal="center" vertical="center" wrapText="1"/>
    </xf>
    <xf numFmtId="0" fontId="11" fillId="6" borderId="42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1" fillId="7" borderId="43" xfId="0" applyFont="1" applyFill="1" applyBorder="1" applyAlignment="1">
      <alignment horizontal="center" vertical="center" wrapText="1"/>
    </xf>
    <xf numFmtId="0" fontId="11" fillId="16" borderId="43" xfId="0" applyFont="1" applyFill="1" applyBorder="1" applyAlignment="1">
      <alignment horizontal="center" vertical="center" wrapText="1"/>
    </xf>
    <xf numFmtId="0" fontId="10" fillId="9" borderId="13" xfId="3" applyFont="1" applyFill="1" applyBorder="1" applyAlignment="1">
      <alignment horizontal="center" vertical="center" wrapText="1"/>
    </xf>
    <xf numFmtId="0" fontId="11" fillId="10" borderId="44" xfId="0" applyFont="1" applyFill="1" applyBorder="1" applyAlignment="1">
      <alignment horizontal="center" vertical="center" wrapText="1"/>
    </xf>
    <xf numFmtId="0" fontId="11" fillId="6" borderId="45" xfId="0" applyFont="1" applyFill="1" applyBorder="1" applyAlignment="1">
      <alignment horizontal="center" vertical="center" wrapText="1"/>
    </xf>
    <xf numFmtId="0" fontId="11" fillId="6" borderId="46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16" borderId="0" xfId="0" applyFont="1" applyFill="1" applyBorder="1" applyAlignment="1">
      <alignment horizontal="center" vertical="center" wrapText="1"/>
    </xf>
    <xf numFmtId="0" fontId="9" fillId="7" borderId="40" xfId="3" applyFont="1" applyFill="1" applyBorder="1" applyAlignment="1">
      <alignment horizontal="center" vertical="center" wrapText="1"/>
    </xf>
    <xf numFmtId="0" fontId="10" fillId="9" borderId="40" xfId="3" applyFont="1" applyFill="1" applyBorder="1" applyAlignment="1">
      <alignment horizontal="center" vertical="center" wrapText="1"/>
    </xf>
    <xf numFmtId="0" fontId="11" fillId="10" borderId="47" xfId="0" applyFont="1" applyFill="1" applyBorder="1" applyAlignment="1">
      <alignment horizontal="center" vertical="center"/>
    </xf>
    <xf numFmtId="0" fontId="11" fillId="6" borderId="48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>
      <alignment vertical="center"/>
    </xf>
    <xf numFmtId="0" fontId="25" fillId="0" borderId="39" xfId="0" applyFont="1" applyBorder="1" applyAlignment="1">
      <alignment horizontal="center" vertical="center"/>
    </xf>
    <xf numFmtId="0" fontId="25" fillId="17" borderId="13" xfId="0" applyFont="1" applyFill="1" applyBorder="1">
      <alignment vertical="center"/>
    </xf>
    <xf numFmtId="0" fontId="25" fillId="17" borderId="13" xfId="0" applyFont="1" applyFill="1" applyBorder="1" applyAlignment="1">
      <alignment horizontal="center" vertical="center"/>
    </xf>
    <xf numFmtId="167" fontId="15" fillId="0" borderId="13" xfId="1" applyNumberFormat="1" applyFont="1" applyBorder="1">
      <alignment vertical="center"/>
    </xf>
    <xf numFmtId="10" fontId="15" fillId="0" borderId="13" xfId="2" applyNumberFormat="1" applyFont="1" applyBorder="1">
      <alignment vertical="center"/>
    </xf>
    <xf numFmtId="9" fontId="15" fillId="0" borderId="13" xfId="2" applyNumberFormat="1" applyFont="1" applyBorder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>
      <alignment vertical="center"/>
    </xf>
    <xf numFmtId="0" fontId="25" fillId="0" borderId="15" xfId="0" applyFont="1" applyBorder="1" applyAlignment="1">
      <alignment horizontal="center" vertical="center"/>
    </xf>
    <xf numFmtId="167" fontId="15" fillId="3" borderId="13" xfId="1" applyNumberFormat="1" applyFont="1" applyFill="1" applyBorder="1">
      <alignment vertical="center"/>
    </xf>
    <xf numFmtId="10" fontId="15" fillId="3" borderId="13" xfId="2" applyNumberFormat="1" applyFont="1" applyFill="1" applyBorder="1">
      <alignment vertical="center"/>
    </xf>
    <xf numFmtId="9" fontId="15" fillId="3" borderId="13" xfId="2" applyNumberFormat="1" applyFont="1" applyFill="1" applyBorder="1">
      <alignment vertical="center"/>
    </xf>
    <xf numFmtId="10" fontId="26" fillId="0" borderId="0" xfId="2" applyNumberFormat="1" applyFont="1" applyBorder="1">
      <alignment vertical="center"/>
    </xf>
    <xf numFmtId="167" fontId="15" fillId="0" borderId="0" xfId="0" applyNumberFormat="1" applyFont="1" applyBorder="1">
      <alignment vertical="center"/>
    </xf>
    <xf numFmtId="0" fontId="2" fillId="0" borderId="13" xfId="0" applyBorder="1" applyAlignment="1">
      <alignment horizontal="center" vertical="bottom"/>
    </xf>
    <xf numFmtId="0" fontId="15" fillId="0" borderId="13" xfId="0" applyFont="1" applyBorder="1" applyAlignment="1">
      <alignment horizontal="center" vertical="center"/>
    </xf>
    <xf numFmtId="167" fontId="15" fillId="0" borderId="13" xfId="1" applyNumberFormat="1" applyFont="1" applyFill="1" applyBorder="1">
      <alignment vertical="center"/>
    </xf>
    <xf numFmtId="167" fontId="2" fillId="0" borderId="13" xfId="0" applyNumberFormat="1" applyBorder="1" applyAlignment="1">
      <alignment vertical="bottom"/>
    </xf>
    <xf numFmtId="10" fontId="2" fillId="0" borderId="13" xfId="2" applyNumberFormat="1" applyFont="1" applyBorder="1" applyAlignment="1">
      <alignment vertical="bottom"/>
    </xf>
    <xf numFmtId="10" fontId="2" fillId="0" borderId="13" xfId="0" applyNumberFormat="1" applyBorder="1" applyAlignment="1">
      <alignment vertical="bottom"/>
    </xf>
    <xf numFmtId="0" fontId="15" fillId="0" borderId="13" xfId="0" applyFont="1" applyBorder="1">
      <alignment vertical="center"/>
    </xf>
    <xf numFmtId="0" fontId="2" fillId="0" borderId="13" xfId="0" applyBorder="1" applyAlignment="1">
      <alignment vertical="bottom"/>
    </xf>
    <xf numFmtId="164" fontId="18" fillId="0" borderId="0" xfId="1" applyFont="1" applyAlignment="1">
      <alignment vertical="bottom"/>
    </xf>
    <xf numFmtId="10" fontId="18" fillId="0" borderId="0" xfId="0" applyNumberFormat="1" applyFont="1" applyAlignment="1">
      <alignment vertical="bottom"/>
    </xf>
  </cellXfs>
  <cellStyles count="5">
    <cellStyle name="常规" xfId="0" builtinId="0"/>
    <cellStyle name="千位分隔[0]" xfId="1" builtinId="6"/>
    <cellStyle name="百分比" xfId="2" builtinId="5"/>
    <cellStyle name="Normal 10" xfId="3"/>
    <cellStyle name="千位分隔" xfId="4" builtinId="3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externalLink" Target="externalLinks/externalLink1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www.wps.cn/officeDocument/2020/cellImage" Target="cellimages.xml"/><Relationship Id="rId8" Type="http://schemas.openxmlformats.org/officeDocument/2006/relationships/sharedStrings" Target="sharedStrings.xml"/><Relationship Id="rId9" Type="http://schemas.openxmlformats.org/officeDocument/2006/relationships/styles" Target="styles.xml"/><Relationship Id="rId10" Type="http://schemas.openxmlformats.org/officeDocument/2006/relationships/theme" Target="theme/theme1.xml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/DATE-DATE/spj%25202021/penawara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osongan"/>
      <sheetName val="JL USTANI petir yeh mampeh"/>
      <sheetName val="JL USTANI petir selatnyuhan"/>
      <sheetName val="lapen jalan songlandak"/>
      <sheetName val="1"/>
      <sheetName val="1 (11)"/>
      <sheetName val="1 (12)"/>
      <sheetName val="vaksin"/>
      <sheetName val="vaksin (2)"/>
      <sheetName val="1 (10)"/>
      <sheetName val="1 (7)"/>
      <sheetName val="1 (8)"/>
      <sheetName val="1 (9)"/>
      <sheetName val="1 (4)"/>
      <sheetName val="1 (5)"/>
      <sheetName val="1 (2)"/>
      <sheetName val="1 (6)"/>
      <sheetName val="1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O22">
            <v>1258000.0</v>
          </cell>
        </row>
        <row r="23">
          <cell r="O23">
            <v>1739000.0</v>
          </cell>
        </row>
        <row r="32">
          <cell r="Q32">
            <v>6180000.0</v>
          </cell>
        </row>
      </sheetData>
      <sheetData sheetId="9">
        <row r="22">
          <cell r="P22">
            <v>3460000.0</v>
          </cell>
        </row>
        <row r="26">
          <cell r="O26">
            <v>3000000.0</v>
          </cell>
        </row>
        <row r="27">
          <cell r="O27">
            <v>600000.0</v>
          </cell>
        </row>
      </sheetData>
      <sheetData sheetId="10"/>
      <sheetData sheetId="11">
        <row r="21">
          <cell r="O21">
            <v>6750000.0</v>
          </cell>
        </row>
        <row r="23">
          <cell r="O23">
            <v>2125000.0</v>
          </cell>
        </row>
        <row r="34">
          <cell r="Q34">
            <v>1.198E7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AM648"/>
  <sheetViews>
    <sheetView tabSelected="1" workbookViewId="0" topLeftCell="Y384" zoomScale="71">
      <selection activeCell="Y403" sqref="Y403"/>
    </sheetView>
  </sheetViews>
  <sheetFormatPr defaultRowHeight="15.0"/>
  <cols>
    <col min="1" max="1" customWidth="1" width="10.285156" style="0"/>
    <col min="2" max="2" customWidth="1" width="5.4257812" style="0"/>
    <col min="3" max="3" customWidth="1" width="7.4257812" style="0"/>
    <col min="4" max="4" customWidth="1" width="10.0" style="0"/>
    <col min="6" max="6" customWidth="1" width="16.855469" style="0"/>
    <col min="7" max="7" customWidth="1" width="9.425781" style="0"/>
    <col min="8" max="8" customWidth="1" width="23.425781" style="0"/>
    <col min="9" max="9" customWidth="1" width="15.0" style="0"/>
    <col min="10" max="10" customWidth="1" width="24.425781" style="0"/>
    <col min="11" max="11" customWidth="1" width="19.140625" style="0"/>
    <col min="12" max="12" customWidth="1" width="17.425781" style="0"/>
    <col min="13" max="27" customWidth="1" width="16.425781" style="0"/>
    <col min="28" max="28" customWidth="1" width="10.0" style="0"/>
    <col min="29" max="29" customWidth="1" width="9.7109375" style="0"/>
    <col min="30" max="30" customWidth="1" width="12.7109375" style="0"/>
    <col min="31" max="31" customWidth="1" width="9.7109375" style="0"/>
    <col min="32" max="32" customWidth="1" width="16.710938" style="0"/>
  </cols>
  <sheetData>
    <row r="1" spans="8:8" ht="21.75">
      <c r="A1" s="1" t="s">
        <v>765</v>
      </c>
      <c r="B1" s="1"/>
      <c r="C1" s="1"/>
      <c r="D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</row>
    <row r="2" spans="8:8" ht="21.75">
      <c r="A2" s="1" t="s">
        <v>766</v>
      </c>
      <c r="L2" s="4">
        <f>L3/K3</f>
        <v>0.10647042422440156</v>
      </c>
      <c r="Z2" s="5"/>
      <c r="AA2" s="6"/>
      <c r="AB2" s="6"/>
      <c r="AC2" s="7"/>
      <c r="AD2" s="7"/>
      <c r="AE2" s="8"/>
    </row>
    <row r="3" spans="8:8" ht="18.75">
      <c r="A3" s="9" t="s">
        <v>835</v>
      </c>
      <c r="J3" s="10" t="s">
        <v>785</v>
      </c>
      <c r="K3" s="11">
        <f>SUM(K7:K642)</f>
        <v>6.79123617E11</v>
      </c>
      <c r="L3" s="12">
        <f>SUM(L7:L642)</f>
        <v>7.23065796028E10</v>
      </c>
      <c r="M3" s="13">
        <f t="shared" si="0" ref="M3:Z3">SUM(M7:M642)</f>
        <v>1.765474465E9</v>
      </c>
      <c r="N3" s="13">
        <f t="shared" si="0"/>
        <v>2.55379215E9</v>
      </c>
      <c r="O3" s="13">
        <f t="shared" si="0"/>
        <v>3.65607525E8</v>
      </c>
      <c r="P3" s="13">
        <f t="shared" si="0"/>
        <v>1.364179369E9</v>
      </c>
      <c r="Q3" s="13">
        <f t="shared" si="0"/>
        <v>1.669885151E9</v>
      </c>
      <c r="R3" s="13">
        <f t="shared" si="0"/>
        <v>1.654419884E9</v>
      </c>
      <c r="S3" s="13">
        <f t="shared" si="0"/>
        <v>5.6784397E8</v>
      </c>
      <c r="T3" s="13">
        <f t="shared" si="0"/>
        <v>3.08744077E8</v>
      </c>
      <c r="U3" s="13">
        <f t="shared" si="0"/>
        <v>1.037782033E9</v>
      </c>
      <c r="V3" s="13">
        <f t="shared" si="0"/>
        <v>9942500.0</v>
      </c>
      <c r="W3" s="13">
        <f t="shared" si="0"/>
        <v>5.9151617E8</v>
      </c>
      <c r="X3" s="13">
        <f t="shared" si="0"/>
        <v>9.108377E8</v>
      </c>
      <c r="Y3" s="13">
        <f t="shared" si="0"/>
        <v>5.21443167334E9</v>
      </c>
      <c r="Z3" s="13">
        <f t="shared" si="0"/>
        <v>1.754143666734E10</v>
      </c>
      <c r="AA3" s="14">
        <f>L3-Z3</f>
        <v>5.476514293546001E10</v>
      </c>
      <c r="AB3" s="15">
        <f>AA3/L3</f>
        <v>0.757401929897667</v>
      </c>
      <c r="AC3" s="16">
        <f>L3/K3</f>
        <v>0.10647042422440156</v>
      </c>
      <c r="AD3" s="17">
        <f>Z3/K3</f>
        <v>0.02582951943981651</v>
      </c>
      <c r="AE3" s="18">
        <f>AB3+AD3</f>
        <v>0.7832314493374835</v>
      </c>
    </row>
    <row r="4" spans="8:8" s="19" ht="39.0" customFormat="1" customHeight="1">
      <c r="A4" s="20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1" t="s">
        <v>0</v>
      </c>
      <c r="G4" s="21" t="s">
        <v>7</v>
      </c>
      <c r="H4" s="21" t="s">
        <v>8</v>
      </c>
      <c r="I4" s="21" t="s">
        <v>9</v>
      </c>
      <c r="J4" s="22" t="s">
        <v>10</v>
      </c>
      <c r="K4" s="23" t="s">
        <v>11</v>
      </c>
      <c r="L4" s="24" t="s">
        <v>19</v>
      </c>
      <c r="M4" s="25" t="s">
        <v>13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7" t="s">
        <v>767</v>
      </c>
      <c r="AB4" s="28"/>
      <c r="AC4" s="29" t="s">
        <v>777</v>
      </c>
      <c r="AD4" s="30" t="s">
        <v>772</v>
      </c>
      <c r="AE4" s="31" t="s">
        <v>776</v>
      </c>
    </row>
    <row r="5" spans="8:8" ht="60.75">
      <c r="A5" s="32"/>
      <c r="B5" s="33"/>
      <c r="C5" s="33"/>
      <c r="D5" s="33"/>
      <c r="E5" s="33"/>
      <c r="F5" s="33"/>
      <c r="G5" s="33"/>
      <c r="H5" s="33"/>
      <c r="I5" s="33"/>
      <c r="J5" s="34"/>
      <c r="K5" s="35" t="s">
        <v>12</v>
      </c>
      <c r="L5" s="36"/>
      <c r="M5" s="37" t="s">
        <v>20</v>
      </c>
      <c r="N5" s="37" t="s">
        <v>21</v>
      </c>
      <c r="O5" s="37" t="s">
        <v>22</v>
      </c>
      <c r="P5" s="37" t="s">
        <v>23</v>
      </c>
      <c r="Q5" s="37" t="s">
        <v>24</v>
      </c>
      <c r="R5" s="37" t="s">
        <v>25</v>
      </c>
      <c r="S5" s="37" t="s">
        <v>26</v>
      </c>
      <c r="T5" s="37" t="s">
        <v>27</v>
      </c>
      <c r="U5" s="37" t="s">
        <v>28</v>
      </c>
      <c r="V5" s="37" t="s">
        <v>52</v>
      </c>
      <c r="W5" s="37" t="s">
        <v>50</v>
      </c>
      <c r="X5" s="37" t="s">
        <v>51</v>
      </c>
      <c r="Y5" s="38" t="s">
        <v>29</v>
      </c>
      <c r="Z5" s="39" t="s">
        <v>30</v>
      </c>
      <c r="AA5" s="40" t="s">
        <v>771</v>
      </c>
      <c r="AB5" s="41" t="s">
        <v>770</v>
      </c>
      <c r="AC5" s="42"/>
      <c r="AD5" s="43"/>
      <c r="AE5" s="44"/>
    </row>
    <row r="6" spans="8:8" ht="15.75">
      <c r="A6" s="45">
        <v>1.0</v>
      </c>
      <c r="B6" s="46">
        <v>2.0</v>
      </c>
      <c r="C6" s="46">
        <v>3.0</v>
      </c>
      <c r="D6" s="46">
        <v>4.0</v>
      </c>
      <c r="E6" s="46">
        <v>5.0</v>
      </c>
      <c r="F6" s="46">
        <v>6.0</v>
      </c>
      <c r="G6" s="46">
        <v>7.0</v>
      </c>
      <c r="H6" s="47">
        <v>8.0</v>
      </c>
      <c r="I6" s="48">
        <v>9.0</v>
      </c>
      <c r="J6" s="49">
        <v>10.0</v>
      </c>
      <c r="K6" s="49">
        <v>11.0</v>
      </c>
      <c r="L6" s="49">
        <v>12.0</v>
      </c>
      <c r="M6" s="49">
        <v>13.0</v>
      </c>
      <c r="N6" s="49">
        <v>14.0</v>
      </c>
      <c r="O6" s="49">
        <v>15.0</v>
      </c>
      <c r="P6" s="49">
        <v>16.0</v>
      </c>
      <c r="Q6" s="49">
        <v>17.0</v>
      </c>
      <c r="R6" s="49">
        <v>18.0</v>
      </c>
      <c r="S6" s="49">
        <v>19.0</v>
      </c>
      <c r="T6" s="49">
        <v>20.0</v>
      </c>
      <c r="U6" s="49">
        <v>21.0</v>
      </c>
      <c r="V6" s="49">
        <v>22.0</v>
      </c>
      <c r="W6" s="49">
        <v>23.0</v>
      </c>
      <c r="X6" s="49">
        <v>24.0</v>
      </c>
      <c r="Y6" s="49">
        <v>25.0</v>
      </c>
      <c r="Z6" s="50">
        <v>26.0</v>
      </c>
      <c r="AA6" s="51" t="s">
        <v>768</v>
      </c>
      <c r="AB6" s="51" t="s">
        <v>769</v>
      </c>
      <c r="AC6" s="52" t="s">
        <v>773</v>
      </c>
      <c r="AD6" s="53" t="s">
        <v>774</v>
      </c>
      <c r="AE6" s="54" t="s">
        <v>775</v>
      </c>
    </row>
    <row r="7" spans="8:8" s="55" ht="15.75" hidden="1" customFormat="1">
      <c r="A7" s="56">
        <v>52137.0</v>
      </c>
      <c r="B7" s="57">
        <v>4.0</v>
      </c>
      <c r="C7" s="57">
        <v>51.0</v>
      </c>
      <c r="D7" s="58" t="s">
        <v>57</v>
      </c>
      <c r="E7" s="57">
        <v>5101.0</v>
      </c>
      <c r="F7" s="58" t="s">
        <v>58</v>
      </c>
      <c r="G7" s="57">
        <v>510101.0</v>
      </c>
      <c r="H7" s="58" t="s">
        <v>59</v>
      </c>
      <c r="I7" s="57">
        <v>5.101012001E9</v>
      </c>
      <c r="J7" s="58" t="s">
        <v>60</v>
      </c>
      <c r="K7" s="59">
        <v>1.283589E9</v>
      </c>
      <c r="L7" s="60">
        <v>1.094001E8</v>
      </c>
      <c r="M7" s="60">
        <v>1.6923E7</v>
      </c>
      <c r="N7" s="60">
        <v>2.5463E7</v>
      </c>
      <c r="O7" s="60"/>
      <c r="P7" s="60"/>
      <c r="Q7" s="60">
        <v>1334000.0</v>
      </c>
      <c r="R7" s="60"/>
      <c r="S7" s="60"/>
      <c r="T7" s="60"/>
      <c r="U7" s="60"/>
      <c r="V7" s="60"/>
      <c r="W7" s="60">
        <v>1.26613E7</v>
      </c>
      <c r="X7" s="60"/>
      <c r="Y7" s="60">
        <v>1.42042E7</v>
      </c>
      <c r="Z7" s="61">
        <f>SUM(M7:Y7)</f>
        <v>7.05855E7</v>
      </c>
      <c r="AA7" s="62">
        <f>L7-Z7</f>
        <v>3.88146E7</v>
      </c>
      <c r="AB7" s="63">
        <f>AA7/L7</f>
        <v>0.3547949224909301</v>
      </c>
      <c r="AC7" s="63">
        <f>L7/K7</f>
        <v>0.08522985161138028</v>
      </c>
      <c r="AD7" s="63">
        <f>Z7/L7</f>
        <v>0.64520507750907</v>
      </c>
      <c r="AE7" s="64">
        <f>AD7+AB7</f>
        <v>1.0</v>
      </c>
      <c r="AF7" s="65"/>
      <c r="AG7" s="66"/>
      <c r="AH7" s="66"/>
      <c r="AI7" s="66"/>
      <c r="AJ7" s="65"/>
      <c r="AK7" s="65"/>
      <c r="AL7" s="65"/>
    </row>
    <row r="8" spans="8:8" ht="15.75" hidden="1">
      <c r="A8" s="67">
        <v>52138.0</v>
      </c>
      <c r="B8" s="68">
        <v>4.0</v>
      </c>
      <c r="C8" s="68">
        <v>51.0</v>
      </c>
      <c r="D8" s="69" t="s">
        <v>57</v>
      </c>
      <c r="E8" s="68">
        <v>5101.0</v>
      </c>
      <c r="F8" s="69" t="s">
        <v>58</v>
      </c>
      <c r="G8" s="68">
        <v>510101.0</v>
      </c>
      <c r="H8" s="69" t="s">
        <v>59</v>
      </c>
      <c r="I8" s="68">
        <v>5.101012002E9</v>
      </c>
      <c r="J8" s="69" t="s">
        <v>61</v>
      </c>
      <c r="K8" s="70">
        <v>1.268744E9</v>
      </c>
      <c r="L8" s="71">
        <v>1.4993E8</v>
      </c>
      <c r="M8" s="71">
        <v>1.83E7</v>
      </c>
      <c r="N8" s="71">
        <v>3.8125E7</v>
      </c>
      <c r="O8" s="71"/>
      <c r="P8" s="71">
        <v>6500000.0</v>
      </c>
      <c r="Q8" s="71">
        <v>1640000.0</v>
      </c>
      <c r="R8" s="71"/>
      <c r="S8" s="71"/>
      <c r="T8" s="71">
        <v>2500000.0</v>
      </c>
      <c r="U8" s="71"/>
      <c r="V8" s="71"/>
      <c r="W8" s="71"/>
      <c r="X8" s="71"/>
      <c r="Y8" s="71">
        <v>1.5725E7</v>
      </c>
      <c r="Z8" s="72">
        <f t="shared" si="1" ref="Z8:Z71">SUM(M8:Y8)</f>
        <v>8.279E7</v>
      </c>
      <c r="AA8" s="73">
        <f t="shared" si="2" ref="AA8:AA71">L8-Z8</f>
        <v>6.714E7</v>
      </c>
      <c r="AB8" s="74">
        <f t="shared" si="3" ref="AB8:AB71">AA8/L8</f>
        <v>0.447808977522844</v>
      </c>
      <c r="AC8" s="74">
        <f t="shared" si="4" ref="AC8:AC71">L8/K8</f>
        <v>0.11817198741432472</v>
      </c>
      <c r="AD8" s="74">
        <f t="shared" si="5" ref="AD8:AD71">Z8/L8</f>
        <v>0.552191022477156</v>
      </c>
      <c r="AE8" s="75">
        <f t="shared" si="6" ref="AE8:AE71">AD8+AB8</f>
        <v>1.0</v>
      </c>
      <c r="AF8" s="76"/>
      <c r="AG8" s="77"/>
      <c r="AH8" s="77"/>
      <c r="AI8" s="77"/>
      <c r="AJ8" s="76"/>
      <c r="AK8" s="76"/>
      <c r="AL8" s="76"/>
    </row>
    <row r="9" spans="8:8" ht="15.75" hidden="1">
      <c r="A9" s="67">
        <v>52139.0</v>
      </c>
      <c r="B9" s="68">
        <v>4.0</v>
      </c>
      <c r="C9" s="68">
        <v>51.0</v>
      </c>
      <c r="D9" s="69" t="s">
        <v>57</v>
      </c>
      <c r="E9" s="68">
        <v>5101.0</v>
      </c>
      <c r="F9" s="69" t="s">
        <v>58</v>
      </c>
      <c r="G9" s="68">
        <v>510101.0</v>
      </c>
      <c r="H9" s="69" t="s">
        <v>59</v>
      </c>
      <c r="I9" s="68">
        <v>5.101012003E9</v>
      </c>
      <c r="J9" s="69" t="s">
        <v>62</v>
      </c>
      <c r="K9" s="70">
        <v>1.585088E9</v>
      </c>
      <c r="L9" s="71">
        <v>1.3647475E8</v>
      </c>
      <c r="M9" s="71">
        <v>1.807E7</v>
      </c>
      <c r="N9" s="71">
        <v>1.8E7</v>
      </c>
      <c r="O9" s="71"/>
      <c r="P9" s="71"/>
      <c r="Q9" s="71">
        <v>1000000.0</v>
      </c>
      <c r="R9" s="71">
        <v>1.78E7</v>
      </c>
      <c r="S9" s="71"/>
      <c r="T9" s="71">
        <v>2.7225E7</v>
      </c>
      <c r="U9" s="71"/>
      <c r="V9" s="71"/>
      <c r="W9" s="71">
        <v>2.16E7</v>
      </c>
      <c r="X9" s="71"/>
      <c r="Y9" s="71">
        <v>3050000.0</v>
      </c>
      <c r="Z9" s="72">
        <f t="shared" si="1"/>
        <v>1.06745E8</v>
      </c>
      <c r="AA9" s="73">
        <f t="shared" si="2"/>
        <v>2.972975E7</v>
      </c>
      <c r="AB9" s="74">
        <f t="shared" si="3"/>
        <v>0.21784066283323472</v>
      </c>
      <c r="AC9" s="74">
        <f t="shared" si="4"/>
        <v>0.08609916294868171</v>
      </c>
      <c r="AD9" s="74">
        <f t="shared" si="5"/>
        <v>0.7821593371667653</v>
      </c>
      <c r="AE9" s="75">
        <f t="shared" si="6"/>
        <v>1.0</v>
      </c>
      <c r="AF9" s="76"/>
      <c r="AG9" s="77"/>
      <c r="AH9" s="77"/>
      <c r="AI9" s="77"/>
      <c r="AJ9" s="76"/>
      <c r="AK9" s="76"/>
      <c r="AL9" s="76"/>
    </row>
    <row r="10" spans="8:8" ht="15.75" hidden="1">
      <c r="A10" s="67">
        <v>52140.0</v>
      </c>
      <c r="B10" s="68">
        <v>4.0</v>
      </c>
      <c r="C10" s="68">
        <v>51.0</v>
      </c>
      <c r="D10" s="69" t="s">
        <v>57</v>
      </c>
      <c r="E10" s="68">
        <v>5101.0</v>
      </c>
      <c r="F10" s="69" t="s">
        <v>58</v>
      </c>
      <c r="G10" s="68">
        <v>510101.0</v>
      </c>
      <c r="H10" s="69" t="s">
        <v>59</v>
      </c>
      <c r="I10" s="68">
        <v>5.101012004E9</v>
      </c>
      <c r="J10" s="69" t="s">
        <v>63</v>
      </c>
      <c r="K10" s="70">
        <v>1.567696E9</v>
      </c>
      <c r="L10" s="71">
        <v>1.29388E8</v>
      </c>
      <c r="M10" s="71">
        <v>2890000.0</v>
      </c>
      <c r="N10" s="71">
        <v>3.2293E7</v>
      </c>
      <c r="O10" s="71"/>
      <c r="P10" s="71">
        <v>4500000.0</v>
      </c>
      <c r="Q10" s="71">
        <v>600000.0</v>
      </c>
      <c r="R10" s="71"/>
      <c r="S10" s="71"/>
      <c r="T10" s="71"/>
      <c r="U10" s="71"/>
      <c r="V10" s="71"/>
      <c r="W10" s="71"/>
      <c r="X10" s="71"/>
      <c r="Y10" s="71">
        <v>9428000.0</v>
      </c>
      <c r="Z10" s="72">
        <f t="shared" si="1"/>
        <v>4.9711E7</v>
      </c>
      <c r="AA10" s="73">
        <f t="shared" si="2"/>
        <v>7.9677E7</v>
      </c>
      <c r="AB10" s="74">
        <f t="shared" si="3"/>
        <v>0.6157989921785637</v>
      </c>
      <c r="AC10" s="74">
        <f t="shared" si="4"/>
        <v>0.08253385860523979</v>
      </c>
      <c r="AD10" s="74">
        <f t="shared" si="5"/>
        <v>0.3842010078214363</v>
      </c>
      <c r="AE10" s="75">
        <f t="shared" si="6"/>
        <v>1.0</v>
      </c>
      <c r="AF10" s="76"/>
      <c r="AG10" s="77"/>
      <c r="AH10" s="77"/>
      <c r="AI10" s="77"/>
      <c r="AJ10" s="76"/>
      <c r="AK10" s="76"/>
      <c r="AL10" s="76"/>
    </row>
    <row r="11" spans="8:8" ht="15.75" hidden="1">
      <c r="A11" s="67">
        <v>52141.0</v>
      </c>
      <c r="B11" s="68">
        <v>4.0</v>
      </c>
      <c r="C11" s="68">
        <v>51.0</v>
      </c>
      <c r="D11" s="69" t="s">
        <v>57</v>
      </c>
      <c r="E11" s="68">
        <v>5101.0</v>
      </c>
      <c r="F11" s="69" t="s">
        <v>58</v>
      </c>
      <c r="G11" s="68">
        <v>510101.0</v>
      </c>
      <c r="H11" s="69" t="s">
        <v>59</v>
      </c>
      <c r="I11" s="68">
        <v>5.101012005E9</v>
      </c>
      <c r="J11" s="69" t="s">
        <v>64</v>
      </c>
      <c r="K11" s="70">
        <v>1.799211E9</v>
      </c>
      <c r="L11" s="71">
        <v>1.45346E8</v>
      </c>
      <c r="M11" s="71">
        <v>1.934E7</v>
      </c>
      <c r="N11" s="71">
        <v>3.145E7</v>
      </c>
      <c r="O11" s="71"/>
      <c r="P11" s="71">
        <v>4.20545E7</v>
      </c>
      <c r="Q11" s="71"/>
      <c r="R11" s="71">
        <v>1.37E7</v>
      </c>
      <c r="S11" s="71"/>
      <c r="T11" s="71"/>
      <c r="U11" s="71"/>
      <c r="V11" s="71"/>
      <c r="W11" s="71"/>
      <c r="X11" s="71"/>
      <c r="Y11" s="71">
        <v>3.055E7</v>
      </c>
      <c r="Z11" s="72">
        <f t="shared" si="1"/>
        <v>1.370945E8</v>
      </c>
      <c r="AA11" s="73">
        <f t="shared" si="2"/>
        <v>8251500.0</v>
      </c>
      <c r="AB11" s="74">
        <f t="shared" si="3"/>
        <v>0.05677142817827804</v>
      </c>
      <c r="AC11" s="74">
        <f t="shared" si="4"/>
        <v>0.0807831877417379</v>
      </c>
      <c r="AD11" s="74">
        <f t="shared" si="5"/>
        <v>0.9432285718217219</v>
      </c>
      <c r="AE11" s="75">
        <f t="shared" si="6"/>
        <v>1.0</v>
      </c>
      <c r="AF11" s="76"/>
      <c r="AG11" s="77"/>
      <c r="AH11" s="77"/>
      <c r="AI11" s="77"/>
      <c r="AJ11" s="76"/>
      <c r="AK11" s="76"/>
      <c r="AL11" s="76"/>
    </row>
    <row r="12" spans="8:8" ht="15.75" hidden="1">
      <c r="A12" s="67">
        <v>52142.0</v>
      </c>
      <c r="B12" s="68">
        <v>4.0</v>
      </c>
      <c r="C12" s="68">
        <v>51.0</v>
      </c>
      <c r="D12" s="69" t="s">
        <v>57</v>
      </c>
      <c r="E12" s="68">
        <v>5101.0</v>
      </c>
      <c r="F12" s="69" t="s">
        <v>58</v>
      </c>
      <c r="G12" s="68">
        <v>510101.0</v>
      </c>
      <c r="H12" s="69" t="s">
        <v>59</v>
      </c>
      <c r="I12" s="68">
        <v>5.101012009E9</v>
      </c>
      <c r="J12" s="69" t="s">
        <v>65</v>
      </c>
      <c r="K12" s="70">
        <v>1.186307E9</v>
      </c>
      <c r="L12" s="71">
        <v>1.18724E8</v>
      </c>
      <c r="M12" s="71">
        <v>2.36E7</v>
      </c>
      <c r="N12" s="71">
        <v>2.5279E7</v>
      </c>
      <c r="O12" s="71"/>
      <c r="P12" s="71">
        <v>800000.0</v>
      </c>
      <c r="Q12" s="71"/>
      <c r="R12" s="71"/>
      <c r="S12" s="71"/>
      <c r="T12" s="71"/>
      <c r="U12" s="71"/>
      <c r="V12" s="71"/>
      <c r="W12" s="71">
        <v>3620000.0</v>
      </c>
      <c r="X12" s="71"/>
      <c r="Y12" s="71">
        <v>2800000.0</v>
      </c>
      <c r="Z12" s="72">
        <f t="shared" si="1"/>
        <v>5.6099E7</v>
      </c>
      <c r="AA12" s="73">
        <f t="shared" si="2"/>
        <v>6.2625E7</v>
      </c>
      <c r="AB12" s="74">
        <f t="shared" si="3"/>
        <v>0.5274839122671069</v>
      </c>
      <c r="AC12" s="74">
        <f t="shared" si="4"/>
        <v>0.10007864743274718</v>
      </c>
      <c r="AD12" s="74">
        <f t="shared" si="5"/>
        <v>0.4725160877328931</v>
      </c>
      <c r="AE12" s="75">
        <f t="shared" si="6"/>
        <v>1.0</v>
      </c>
      <c r="AF12" s="76"/>
      <c r="AG12" s="77"/>
      <c r="AH12" s="77"/>
      <c r="AI12" s="77"/>
      <c r="AJ12" s="76"/>
      <c r="AK12" s="76"/>
      <c r="AL12" s="76"/>
    </row>
    <row r="13" spans="8:8" ht="15.75" hidden="1">
      <c r="A13" s="67">
        <v>52143.0</v>
      </c>
      <c r="B13" s="68">
        <v>4.0</v>
      </c>
      <c r="C13" s="68">
        <v>51.0</v>
      </c>
      <c r="D13" s="69" t="s">
        <v>57</v>
      </c>
      <c r="E13" s="68">
        <v>5101.0</v>
      </c>
      <c r="F13" s="69" t="s">
        <v>58</v>
      </c>
      <c r="G13" s="68">
        <v>510101.0</v>
      </c>
      <c r="H13" s="69" t="s">
        <v>59</v>
      </c>
      <c r="I13" s="68">
        <v>5.10101201E9</v>
      </c>
      <c r="J13" s="69" t="s">
        <v>66</v>
      </c>
      <c r="K13" s="70">
        <v>1.499551E9</v>
      </c>
      <c r="L13" s="71">
        <v>1.213099E8</v>
      </c>
      <c r="M13" s="71">
        <v>1.5285E7</v>
      </c>
      <c r="N13" s="71">
        <v>2.46E7</v>
      </c>
      <c r="O13" s="71">
        <v>500000.0</v>
      </c>
      <c r="P13" s="71">
        <v>3600000.0</v>
      </c>
      <c r="Q13" s="71"/>
      <c r="R13" s="71">
        <v>1.705261E7</v>
      </c>
      <c r="S13" s="71"/>
      <c r="T13" s="71">
        <v>1200000.0</v>
      </c>
      <c r="U13" s="71"/>
      <c r="V13" s="71"/>
      <c r="W13" s="71">
        <v>2.57675E7</v>
      </c>
      <c r="X13" s="71"/>
      <c r="Y13" s="71">
        <v>2.16174E7</v>
      </c>
      <c r="Z13" s="72">
        <f t="shared" si="1"/>
        <v>1.0962251E8</v>
      </c>
      <c r="AA13" s="73">
        <f t="shared" si="2"/>
        <v>1.168739E7</v>
      </c>
      <c r="AB13" s="74">
        <f t="shared" si="3"/>
        <v>0.09634324980896036</v>
      </c>
      <c r="AC13" s="74">
        <f t="shared" si="4"/>
        <v>0.08089748197960589</v>
      </c>
      <c r="AD13" s="74">
        <f t="shared" si="5"/>
        <v>0.9036567501910396</v>
      </c>
      <c r="AE13" s="75">
        <f t="shared" si="6"/>
        <v>1.0000000000000004</v>
      </c>
      <c r="AF13" s="76"/>
      <c r="AG13" s="77"/>
      <c r="AH13" s="77"/>
      <c r="AI13" s="77"/>
      <c r="AJ13" s="76"/>
      <c r="AK13" s="76"/>
      <c r="AL13" s="76"/>
    </row>
    <row r="14" spans="8:8" ht="15.75" hidden="1">
      <c r="A14" s="67">
        <v>52144.0</v>
      </c>
      <c r="B14" s="68">
        <v>4.0</v>
      </c>
      <c r="C14" s="68">
        <v>51.0</v>
      </c>
      <c r="D14" s="69" t="s">
        <v>57</v>
      </c>
      <c r="E14" s="68">
        <v>5101.0</v>
      </c>
      <c r="F14" s="69" t="s">
        <v>58</v>
      </c>
      <c r="G14" s="68">
        <v>510101.0</v>
      </c>
      <c r="H14" s="69" t="s">
        <v>59</v>
      </c>
      <c r="I14" s="68">
        <v>5.101012011E9</v>
      </c>
      <c r="J14" s="69" t="s">
        <v>67</v>
      </c>
      <c r="K14" s="70">
        <v>2.071275E9</v>
      </c>
      <c r="L14" s="71">
        <v>1.66474E8</v>
      </c>
      <c r="M14" s="71">
        <v>9805000.0</v>
      </c>
      <c r="N14" s="71">
        <v>3.054E7</v>
      </c>
      <c r="O14" s="71">
        <v>1650000.0</v>
      </c>
      <c r="P14" s="71">
        <v>2.275E7</v>
      </c>
      <c r="Q14" s="71"/>
      <c r="R14" s="71">
        <v>2.028E7</v>
      </c>
      <c r="S14" s="71"/>
      <c r="T14" s="71"/>
      <c r="U14" s="71"/>
      <c r="V14" s="71"/>
      <c r="W14" s="71">
        <v>1.285E7</v>
      </c>
      <c r="X14" s="71"/>
      <c r="Y14" s="71">
        <v>6836000.0</v>
      </c>
      <c r="Z14" s="72">
        <f t="shared" si="1"/>
        <v>1.04711E8</v>
      </c>
      <c r="AA14" s="73">
        <f t="shared" si="2"/>
        <v>6.1763E7</v>
      </c>
      <c r="AB14" s="74">
        <f t="shared" si="3"/>
        <v>0.3710068839578553</v>
      </c>
      <c r="AC14" s="74">
        <f t="shared" si="4"/>
        <v>0.08037271728766099</v>
      </c>
      <c r="AD14" s="74">
        <f t="shared" si="5"/>
        <v>0.6289931160421447</v>
      </c>
      <c r="AE14" s="75">
        <f t="shared" si="6"/>
        <v>1.0</v>
      </c>
      <c r="AF14" s="76"/>
      <c r="AG14" s="77"/>
      <c r="AH14" s="77"/>
      <c r="AI14" s="77"/>
      <c r="AJ14" s="76"/>
      <c r="AK14" s="76"/>
      <c r="AL14" s="76"/>
    </row>
    <row r="15" spans="8:8" s="78" ht="15.75" hidden="1" customFormat="1">
      <c r="A15" s="79">
        <v>52145.0</v>
      </c>
      <c r="B15" s="80">
        <v>4.0</v>
      </c>
      <c r="C15" s="80">
        <v>51.0</v>
      </c>
      <c r="D15" s="81" t="s">
        <v>57</v>
      </c>
      <c r="E15" s="80">
        <v>5101.0</v>
      </c>
      <c r="F15" s="81" t="s">
        <v>58</v>
      </c>
      <c r="G15" s="80">
        <v>510102.0</v>
      </c>
      <c r="H15" s="81" t="s">
        <v>68</v>
      </c>
      <c r="I15" s="80">
        <v>5.101022001E9</v>
      </c>
      <c r="J15" s="81" t="s">
        <v>69</v>
      </c>
      <c r="K15" s="82">
        <v>1.317333E9</v>
      </c>
      <c r="L15" s="83">
        <v>1.15327452E8</v>
      </c>
      <c r="M15" s="83">
        <v>1.0856E7</v>
      </c>
      <c r="N15" s="83"/>
      <c r="O15" s="83"/>
      <c r="P15" s="83"/>
      <c r="Q15" s="83">
        <v>3600000.0</v>
      </c>
      <c r="R15" s="83"/>
      <c r="S15" s="83"/>
      <c r="T15" s="83"/>
      <c r="U15" s="83"/>
      <c r="V15" s="83"/>
      <c r="W15" s="83">
        <v>1.088E7</v>
      </c>
      <c r="X15" s="83"/>
      <c r="Y15" s="83">
        <v>2.4988E7</v>
      </c>
      <c r="Z15" s="72">
        <f t="shared" si="1"/>
        <v>5.0324E7</v>
      </c>
      <c r="AA15" s="73">
        <f t="shared" si="2"/>
        <v>6.5003452E7</v>
      </c>
      <c r="AB15" s="84">
        <f t="shared" si="3"/>
        <v>0.5636424881735876</v>
      </c>
      <c r="AC15" s="84">
        <f t="shared" si="4"/>
        <v>0.08754616486492026</v>
      </c>
      <c r="AD15" s="84">
        <f t="shared" si="5"/>
        <v>0.4363575118264123</v>
      </c>
      <c r="AE15" s="85">
        <f t="shared" si="6"/>
        <v>1.0</v>
      </c>
      <c r="AF15" s="86"/>
      <c r="AG15" s="87"/>
      <c r="AH15" s="87"/>
      <c r="AI15" s="87"/>
      <c r="AJ15" s="86"/>
      <c r="AK15" s="86"/>
      <c r="AL15" s="86"/>
    </row>
    <row r="16" spans="8:8" ht="15.75" hidden="1">
      <c r="A16" s="67">
        <v>52146.0</v>
      </c>
      <c r="B16" s="68">
        <v>4.0</v>
      </c>
      <c r="C16" s="68">
        <v>51.0</v>
      </c>
      <c r="D16" s="69" t="s">
        <v>57</v>
      </c>
      <c r="E16" s="68">
        <v>5101.0</v>
      </c>
      <c r="F16" s="69" t="s">
        <v>58</v>
      </c>
      <c r="G16" s="68">
        <v>510102.0</v>
      </c>
      <c r="H16" s="69" t="s">
        <v>68</v>
      </c>
      <c r="I16" s="68">
        <v>5.101022002E9</v>
      </c>
      <c r="J16" s="69" t="s">
        <v>70</v>
      </c>
      <c r="K16" s="70">
        <v>1.183258E9</v>
      </c>
      <c r="L16" s="71">
        <v>9.4865E7</v>
      </c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2">
        <f t="shared" si="1"/>
        <v>0.0</v>
      </c>
      <c r="AA16" s="73">
        <f t="shared" si="2"/>
        <v>9.4865E7</v>
      </c>
      <c r="AB16" s="74">
        <f t="shared" si="3"/>
        <v>1.0</v>
      </c>
      <c r="AC16" s="74">
        <f t="shared" si="4"/>
        <v>0.08017270958658212</v>
      </c>
      <c r="AD16" s="74">
        <f t="shared" si="5"/>
        <v>0.0</v>
      </c>
      <c r="AE16" s="75">
        <f t="shared" si="6"/>
        <v>1.0</v>
      </c>
      <c r="AF16" s="76"/>
      <c r="AG16" s="77"/>
      <c r="AH16" s="77"/>
      <c r="AI16" s="77"/>
      <c r="AJ16" s="76"/>
      <c r="AK16" s="76"/>
      <c r="AL16" s="76"/>
    </row>
    <row r="17" spans="8:8" ht="15.75" hidden="1">
      <c r="A17" s="67">
        <v>52147.0</v>
      </c>
      <c r="B17" s="68">
        <v>4.0</v>
      </c>
      <c r="C17" s="68">
        <v>51.0</v>
      </c>
      <c r="D17" s="69" t="s">
        <v>57</v>
      </c>
      <c r="E17" s="68">
        <v>5101.0</v>
      </c>
      <c r="F17" s="69" t="s">
        <v>58</v>
      </c>
      <c r="G17" s="68">
        <v>510102.0</v>
      </c>
      <c r="H17" s="69" t="s">
        <v>68</v>
      </c>
      <c r="I17" s="68">
        <v>5.101022003E9</v>
      </c>
      <c r="J17" s="69" t="s">
        <v>71</v>
      </c>
      <c r="K17" s="70">
        <v>1.24545E9</v>
      </c>
      <c r="L17" s="71">
        <v>1.03985E8</v>
      </c>
      <c r="M17" s="71">
        <v>2970000.0</v>
      </c>
      <c r="N17" s="71">
        <v>2.87E7</v>
      </c>
      <c r="O17" s="71">
        <v>0.0</v>
      </c>
      <c r="P17" s="71">
        <v>0.0</v>
      </c>
      <c r="Q17" s="71">
        <v>0.0</v>
      </c>
      <c r="R17" s="71">
        <v>1200000.0</v>
      </c>
      <c r="S17" s="71">
        <v>0.0</v>
      </c>
      <c r="T17" s="71">
        <v>1.11E7</v>
      </c>
      <c r="U17" s="71">
        <v>0.0</v>
      </c>
      <c r="V17" s="71">
        <v>0.0</v>
      </c>
      <c r="W17" s="71">
        <v>700000.0</v>
      </c>
      <c r="X17" s="71">
        <v>0.0</v>
      </c>
      <c r="Y17" s="71">
        <v>9000000.0</v>
      </c>
      <c r="Z17" s="72">
        <f t="shared" si="1"/>
        <v>5.367E7</v>
      </c>
      <c r="AA17" s="73">
        <f t="shared" si="2"/>
        <v>5.0315E7</v>
      </c>
      <c r="AB17" s="74">
        <f t="shared" si="3"/>
        <v>0.48386786555753236</v>
      </c>
      <c r="AC17" s="74">
        <f t="shared" si="4"/>
        <v>0.08349191055441808</v>
      </c>
      <c r="AD17" s="74">
        <f t="shared" si="5"/>
        <v>0.5161321344424676</v>
      </c>
      <c r="AE17" s="75">
        <f t="shared" si="6"/>
        <v>1.0</v>
      </c>
      <c r="AF17" s="76"/>
      <c r="AG17" s="77"/>
      <c r="AH17" s="77"/>
      <c r="AI17" s="77"/>
      <c r="AJ17" s="76"/>
      <c r="AK17" s="76"/>
      <c r="AL17" s="76"/>
    </row>
    <row r="18" spans="8:8" ht="15.75" hidden="1">
      <c r="A18" s="67">
        <v>52148.0</v>
      </c>
      <c r="B18" s="68">
        <v>4.0</v>
      </c>
      <c r="C18" s="68">
        <v>51.0</v>
      </c>
      <c r="D18" s="69" t="s">
        <v>57</v>
      </c>
      <c r="E18" s="68">
        <v>5101.0</v>
      </c>
      <c r="F18" s="69" t="s">
        <v>58</v>
      </c>
      <c r="G18" s="68">
        <v>510102.0</v>
      </c>
      <c r="H18" s="69" t="s">
        <v>68</v>
      </c>
      <c r="I18" s="68">
        <v>5.101022004E9</v>
      </c>
      <c r="J18" s="69" t="s">
        <v>72</v>
      </c>
      <c r="K18" s="70">
        <v>1.151371E9</v>
      </c>
      <c r="L18" s="71">
        <v>9.436E7</v>
      </c>
      <c r="M18" s="71">
        <v>0.0</v>
      </c>
      <c r="N18" s="71">
        <v>2.1943E7</v>
      </c>
      <c r="O18" s="71">
        <v>0.0</v>
      </c>
      <c r="P18" s="71">
        <v>880000.0</v>
      </c>
      <c r="Q18" s="71">
        <v>0.0</v>
      </c>
      <c r="R18" s="71">
        <v>1900000.0</v>
      </c>
      <c r="S18" s="71">
        <v>0.0</v>
      </c>
      <c r="T18" s="71">
        <v>0.0</v>
      </c>
      <c r="U18" s="71">
        <v>0.0</v>
      </c>
      <c r="V18" s="71">
        <v>0.0</v>
      </c>
      <c r="W18" s="71">
        <v>0.0</v>
      </c>
      <c r="X18" s="71">
        <v>0.0</v>
      </c>
      <c r="Y18" s="71">
        <v>3984000.0</v>
      </c>
      <c r="Z18" s="72">
        <f t="shared" si="1"/>
        <v>2.8707E7</v>
      </c>
      <c r="AA18" s="73">
        <f t="shared" si="2"/>
        <v>6.5653E7</v>
      </c>
      <c r="AB18" s="74">
        <f t="shared" si="3"/>
        <v>0.6957715133531157</v>
      </c>
      <c r="AC18" s="74">
        <f t="shared" si="4"/>
        <v>0.08195446993193332</v>
      </c>
      <c r="AD18" s="74">
        <f t="shared" si="5"/>
        <v>0.3042284866468843</v>
      </c>
      <c r="AE18" s="75">
        <f t="shared" si="6"/>
        <v>1.0</v>
      </c>
      <c r="AF18" s="76"/>
      <c r="AG18" s="77"/>
      <c r="AH18" s="77"/>
      <c r="AI18" s="77"/>
      <c r="AJ18" s="76"/>
      <c r="AK18" s="76"/>
      <c r="AL18" s="76"/>
    </row>
    <row r="19" spans="8:8" ht="15.75" hidden="1">
      <c r="A19" s="67">
        <v>52149.0</v>
      </c>
      <c r="B19" s="68">
        <v>4.0</v>
      </c>
      <c r="C19" s="68">
        <v>51.0</v>
      </c>
      <c r="D19" s="69" t="s">
        <v>57</v>
      </c>
      <c r="E19" s="68">
        <v>5101.0</v>
      </c>
      <c r="F19" s="69" t="s">
        <v>58</v>
      </c>
      <c r="G19" s="68">
        <v>510102.0</v>
      </c>
      <c r="H19" s="69" t="s">
        <v>68</v>
      </c>
      <c r="I19" s="68">
        <v>5.101022005E9</v>
      </c>
      <c r="J19" s="69" t="s">
        <v>73</v>
      </c>
      <c r="K19" s="70">
        <v>9.19312E8</v>
      </c>
      <c r="L19" s="71">
        <v>8.48E7</v>
      </c>
      <c r="M19" s="71">
        <v>1.575E7</v>
      </c>
      <c r="N19" s="71">
        <v>1.95E7</v>
      </c>
      <c r="O19" s="71"/>
      <c r="P19" s="71">
        <v>1.035E7</v>
      </c>
      <c r="Q19" s="71"/>
      <c r="R19" s="71">
        <v>1.05E7</v>
      </c>
      <c r="S19" s="71"/>
      <c r="T19" s="71">
        <v>4500000.0</v>
      </c>
      <c r="U19" s="71"/>
      <c r="V19" s="71"/>
      <c r="W19" s="71">
        <v>1500000.0</v>
      </c>
      <c r="X19" s="71"/>
      <c r="Y19" s="71">
        <v>2.12E7</v>
      </c>
      <c r="Z19" s="72">
        <f t="shared" si="1"/>
        <v>8.33E7</v>
      </c>
      <c r="AA19" s="73">
        <f t="shared" si="2"/>
        <v>1500000.0</v>
      </c>
      <c r="AB19" s="74">
        <f t="shared" si="3"/>
        <v>0.01768867924528302</v>
      </c>
      <c r="AC19" s="74">
        <f t="shared" si="4"/>
        <v>0.09224289468646119</v>
      </c>
      <c r="AD19" s="74">
        <f t="shared" si="5"/>
        <v>0.9823113207547169</v>
      </c>
      <c r="AE19" s="75">
        <f t="shared" si="6"/>
        <v>1.0</v>
      </c>
      <c r="AF19" s="76"/>
      <c r="AG19" s="77"/>
      <c r="AH19" s="77"/>
      <c r="AI19" s="77"/>
      <c r="AJ19" s="76"/>
      <c r="AK19" s="76"/>
      <c r="AL19" s="76"/>
    </row>
    <row r="20" spans="8:8" ht="15.75" hidden="1">
      <c r="A20" s="67">
        <v>52150.0</v>
      </c>
      <c r="B20" s="68">
        <v>4.0</v>
      </c>
      <c r="C20" s="68">
        <v>51.0</v>
      </c>
      <c r="D20" s="69" t="s">
        <v>57</v>
      </c>
      <c r="E20" s="68">
        <v>5101.0</v>
      </c>
      <c r="F20" s="69" t="s">
        <v>58</v>
      </c>
      <c r="G20" s="68">
        <v>510102.0</v>
      </c>
      <c r="H20" s="69" t="s">
        <v>68</v>
      </c>
      <c r="I20" s="68">
        <v>5.101022007E9</v>
      </c>
      <c r="J20" s="69" t="s">
        <v>74</v>
      </c>
      <c r="K20" s="70">
        <v>1.499422E9</v>
      </c>
      <c r="L20" s="71">
        <v>1.24724563E8</v>
      </c>
      <c r="M20" s="71"/>
      <c r="N20" s="71"/>
      <c r="O20" s="71"/>
      <c r="P20" s="71">
        <v>150000.0</v>
      </c>
      <c r="Q20" s="71"/>
      <c r="R20" s="71">
        <v>500000.0</v>
      </c>
      <c r="S20" s="71"/>
      <c r="T20" s="71"/>
      <c r="U20" s="71"/>
      <c r="V20" s="71"/>
      <c r="W20" s="71"/>
      <c r="X20" s="71"/>
      <c r="Y20" s="71">
        <v>2.835E7</v>
      </c>
      <c r="Z20" s="72">
        <f t="shared" si="1"/>
        <v>2.9E7</v>
      </c>
      <c r="AA20" s="73">
        <f t="shared" si="2"/>
        <v>9.5724563E7</v>
      </c>
      <c r="AB20" s="74">
        <f t="shared" si="3"/>
        <v>0.7674876599888347</v>
      </c>
      <c r="AC20" s="74">
        <f t="shared" si="4"/>
        <v>0.08318176137204869</v>
      </c>
      <c r="AD20" s="74">
        <f t="shared" si="5"/>
        <v>0.23251234001116525</v>
      </c>
      <c r="AE20" s="75">
        <f t="shared" si="6"/>
        <v>1.0</v>
      </c>
      <c r="AF20" s="76"/>
      <c r="AG20" s="77"/>
      <c r="AH20" s="77"/>
      <c r="AI20" s="77"/>
      <c r="AJ20" s="76"/>
      <c r="AK20" s="76"/>
      <c r="AL20" s="76"/>
    </row>
    <row r="21" spans="8:8" ht="15.75" hidden="1">
      <c r="A21" s="67">
        <v>52151.0</v>
      </c>
      <c r="B21" s="68">
        <v>4.0</v>
      </c>
      <c r="C21" s="68">
        <v>51.0</v>
      </c>
      <c r="D21" s="69" t="s">
        <v>57</v>
      </c>
      <c r="E21" s="68">
        <v>5101.0</v>
      </c>
      <c r="F21" s="69" t="s">
        <v>58</v>
      </c>
      <c r="G21" s="68">
        <v>510102.0</v>
      </c>
      <c r="H21" s="69" t="s">
        <v>68</v>
      </c>
      <c r="I21" s="68">
        <v>5.101022008E9</v>
      </c>
      <c r="J21" s="69" t="s">
        <v>75</v>
      </c>
      <c r="K21" s="70">
        <v>1.486661E9</v>
      </c>
      <c r="L21" s="71">
        <v>1.717701E8</v>
      </c>
      <c r="M21" s="71">
        <v>1.77405E7</v>
      </c>
      <c r="N21" s="71">
        <v>3.688E7</v>
      </c>
      <c r="O21" s="71">
        <v>0.0</v>
      </c>
      <c r="P21" s="71">
        <v>2784500.0</v>
      </c>
      <c r="Q21" s="71">
        <v>0.0</v>
      </c>
      <c r="R21" s="71">
        <v>0.0</v>
      </c>
      <c r="S21" s="71">
        <v>0.0</v>
      </c>
      <c r="T21" s="71">
        <v>0.0</v>
      </c>
      <c r="U21" s="71">
        <v>0.0</v>
      </c>
      <c r="V21" s="71">
        <v>0.0</v>
      </c>
      <c r="W21" s="71">
        <v>0.0</v>
      </c>
      <c r="X21" s="71">
        <v>0.0</v>
      </c>
      <c r="Y21" s="71">
        <v>3.75011E7</v>
      </c>
      <c r="Z21" s="72">
        <f t="shared" si="1"/>
        <v>9.49061E7</v>
      </c>
      <c r="AA21" s="73">
        <f t="shared" si="2"/>
        <v>7.6864E7</v>
      </c>
      <c r="AB21" s="74">
        <f t="shared" si="3"/>
        <v>0.4474818376422905</v>
      </c>
      <c r="AC21" s="74">
        <f t="shared" si="4"/>
        <v>0.11554086641137422</v>
      </c>
      <c r="AD21" s="74">
        <f t="shared" si="5"/>
        <v>0.5525181623577096</v>
      </c>
      <c r="AE21" s="75">
        <f t="shared" si="6"/>
        <v>1.0000000000000009</v>
      </c>
      <c r="AF21" s="76"/>
      <c r="AG21" s="77"/>
      <c r="AH21" s="77"/>
      <c r="AI21" s="77"/>
      <c r="AJ21" s="76"/>
      <c r="AK21" s="76"/>
      <c r="AL21" s="76"/>
    </row>
    <row r="22" spans="8:8" ht="15.75" hidden="1">
      <c r="A22" s="67">
        <v>52152.0</v>
      </c>
      <c r="B22" s="68">
        <v>4.0</v>
      </c>
      <c r="C22" s="68">
        <v>51.0</v>
      </c>
      <c r="D22" s="69" t="s">
        <v>57</v>
      </c>
      <c r="E22" s="68">
        <v>5101.0</v>
      </c>
      <c r="F22" s="69" t="s">
        <v>58</v>
      </c>
      <c r="G22" s="68">
        <v>510102.0</v>
      </c>
      <c r="H22" s="69" t="s">
        <v>68</v>
      </c>
      <c r="I22" s="68">
        <v>5.101022009E9</v>
      </c>
      <c r="J22" s="69" t="s">
        <v>76</v>
      </c>
      <c r="K22" s="70">
        <v>1.282168E9</v>
      </c>
      <c r="L22" s="71">
        <v>1.0351095E8</v>
      </c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2">
        <f t="shared" si="1"/>
        <v>0.0</v>
      </c>
      <c r="AA22" s="73">
        <f t="shared" si="2"/>
        <v>1.0351095E8</v>
      </c>
      <c r="AB22" s="74">
        <f t="shared" si="3"/>
        <v>1.0</v>
      </c>
      <c r="AC22" s="74">
        <f t="shared" si="4"/>
        <v>0.0807311912323502</v>
      </c>
      <c r="AD22" s="74">
        <f t="shared" si="5"/>
        <v>0.0</v>
      </c>
      <c r="AE22" s="75">
        <f t="shared" si="6"/>
        <v>1.0</v>
      </c>
      <c r="AF22" s="76"/>
      <c r="AG22" s="77"/>
      <c r="AH22" s="77"/>
      <c r="AI22" s="77"/>
      <c r="AJ22" s="76"/>
      <c r="AK22" s="76"/>
      <c r="AL22" s="76"/>
    </row>
    <row r="23" spans="8:8" ht="15.75" hidden="1">
      <c r="A23" s="67">
        <v>52153.0</v>
      </c>
      <c r="B23" s="68">
        <v>4.0</v>
      </c>
      <c r="C23" s="68">
        <v>51.0</v>
      </c>
      <c r="D23" s="69" t="s">
        <v>57</v>
      </c>
      <c r="E23" s="68">
        <v>5101.0</v>
      </c>
      <c r="F23" s="69" t="s">
        <v>58</v>
      </c>
      <c r="G23" s="68">
        <v>510102.0</v>
      </c>
      <c r="H23" s="69" t="s">
        <v>68</v>
      </c>
      <c r="I23" s="68">
        <v>5.10102201E9</v>
      </c>
      <c r="J23" s="69" t="s">
        <v>77</v>
      </c>
      <c r="K23" s="70">
        <v>1.40727E9</v>
      </c>
      <c r="L23" s="88">
        <v>1.5686194792000002E8</v>
      </c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2">
        <f t="shared" si="1"/>
        <v>0.0</v>
      </c>
      <c r="AA23" s="73">
        <f t="shared" si="2"/>
        <v>1.5686194792E8</v>
      </c>
      <c r="AB23" s="74">
        <f t="shared" si="3"/>
        <v>0.9999999999999998</v>
      </c>
      <c r="AC23" s="74">
        <f t="shared" si="4"/>
        <v>0.11146542448854876</v>
      </c>
      <c r="AD23" s="74">
        <f t="shared" si="5"/>
        <v>0.0</v>
      </c>
      <c r="AE23" s="75">
        <f t="shared" si="6"/>
        <v>1.0</v>
      </c>
      <c r="AF23" s="76"/>
      <c r="AG23" s="77"/>
      <c r="AH23" s="77"/>
      <c r="AI23" s="77"/>
      <c r="AJ23" s="76"/>
      <c r="AK23" s="76"/>
      <c r="AL23" s="76"/>
    </row>
    <row r="24" spans="8:8" ht="15.75" hidden="1">
      <c r="A24" s="67">
        <v>52154.0</v>
      </c>
      <c r="B24" s="68">
        <v>4.0</v>
      </c>
      <c r="C24" s="68">
        <v>51.0</v>
      </c>
      <c r="D24" s="69" t="s">
        <v>57</v>
      </c>
      <c r="E24" s="68">
        <v>5101.0</v>
      </c>
      <c r="F24" s="69" t="s">
        <v>58</v>
      </c>
      <c r="G24" s="68">
        <v>510102.0</v>
      </c>
      <c r="H24" s="69" t="s">
        <v>68</v>
      </c>
      <c r="I24" s="68">
        <v>5.101022011E9</v>
      </c>
      <c r="J24" s="69" t="s">
        <v>78</v>
      </c>
      <c r="K24" s="70">
        <v>1.155385E9</v>
      </c>
      <c r="L24" s="71">
        <v>1.010384E8</v>
      </c>
      <c r="M24" s="71">
        <v>1.11745E7</v>
      </c>
      <c r="N24" s="71">
        <v>0.0</v>
      </c>
      <c r="O24" s="71">
        <v>0.0</v>
      </c>
      <c r="P24" s="71">
        <v>0.0</v>
      </c>
      <c r="Q24" s="71">
        <v>280000.0</v>
      </c>
      <c r="R24" s="71">
        <v>840000.0</v>
      </c>
      <c r="S24" s="71">
        <v>3960000.0</v>
      </c>
      <c r="T24" s="71">
        <v>0.0</v>
      </c>
      <c r="U24" s="71">
        <v>0.0</v>
      </c>
      <c r="V24" s="71">
        <v>0.0</v>
      </c>
      <c r="W24" s="71">
        <v>0.0</v>
      </c>
      <c r="X24" s="71">
        <v>0.0</v>
      </c>
      <c r="Y24" s="71">
        <v>1.94756E7</v>
      </c>
      <c r="Z24" s="72">
        <f t="shared" si="1"/>
        <v>3.57301E7</v>
      </c>
      <c r="AA24" s="73">
        <f t="shared" si="2"/>
        <v>6.53083E7</v>
      </c>
      <c r="AB24" s="74">
        <f t="shared" si="3"/>
        <v>0.6463710826774771</v>
      </c>
      <c r="AC24" s="74">
        <f t="shared" si="4"/>
        <v>0.0874499842043994</v>
      </c>
      <c r="AD24" s="74">
        <f t="shared" si="5"/>
        <v>0.35362891732252294</v>
      </c>
      <c r="AE24" s="75">
        <f t="shared" si="6"/>
        <v>1.0</v>
      </c>
      <c r="AF24" s="76"/>
      <c r="AG24" s="77"/>
      <c r="AH24" s="77"/>
      <c r="AI24" s="77"/>
      <c r="AJ24" s="76"/>
      <c r="AK24" s="76"/>
      <c r="AL24" s="76"/>
    </row>
    <row r="25" spans="8:8" s="78" ht="15.75" hidden="1" customFormat="1">
      <c r="A25" s="79">
        <v>52155.0</v>
      </c>
      <c r="B25" s="80">
        <v>4.0</v>
      </c>
      <c r="C25" s="80">
        <v>51.0</v>
      </c>
      <c r="D25" s="81" t="s">
        <v>57</v>
      </c>
      <c r="E25" s="80">
        <v>5101.0</v>
      </c>
      <c r="F25" s="81" t="s">
        <v>58</v>
      </c>
      <c r="G25" s="80">
        <v>510103.0</v>
      </c>
      <c r="H25" s="81" t="s">
        <v>79</v>
      </c>
      <c r="I25" s="80">
        <v>5.101032001E9</v>
      </c>
      <c r="J25" s="81" t="s">
        <v>80</v>
      </c>
      <c r="K25" s="82">
        <v>1.069586E9</v>
      </c>
      <c r="L25" s="83">
        <v>8.58725E7</v>
      </c>
      <c r="M25" s="83"/>
      <c r="N25" s="83">
        <v>1.654E7</v>
      </c>
      <c r="O25" s="83">
        <v>0.0</v>
      </c>
      <c r="P25" s="83">
        <v>1500000.0</v>
      </c>
      <c r="Q25" s="83">
        <v>0.0</v>
      </c>
      <c r="R25" s="83">
        <v>2000000.0</v>
      </c>
      <c r="S25" s="83">
        <v>0.0</v>
      </c>
      <c r="T25" s="83">
        <v>0.0</v>
      </c>
      <c r="U25" s="83">
        <v>0.0</v>
      </c>
      <c r="V25" s="83">
        <v>0.0</v>
      </c>
      <c r="W25" s="83">
        <v>2900000.0</v>
      </c>
      <c r="X25" s="83">
        <v>0.0</v>
      </c>
      <c r="Y25" s="83">
        <v>1.89945E7</v>
      </c>
      <c r="Z25" s="72">
        <f t="shared" si="1"/>
        <v>4.19345E7</v>
      </c>
      <c r="AA25" s="73">
        <f t="shared" si="2"/>
        <v>4.3938E7</v>
      </c>
      <c r="AB25" s="84">
        <f t="shared" si="3"/>
        <v>0.511665550671053</v>
      </c>
      <c r="AC25" s="84">
        <f t="shared" si="4"/>
        <v>0.08028573672430267</v>
      </c>
      <c r="AD25" s="84">
        <f t="shared" si="5"/>
        <v>0.488334449328947</v>
      </c>
      <c r="AE25" s="85">
        <f t="shared" si="6"/>
        <v>1.0</v>
      </c>
      <c r="AF25" s="86"/>
      <c r="AG25" s="87"/>
      <c r="AH25" s="87"/>
      <c r="AI25" s="87"/>
      <c r="AJ25" s="86"/>
      <c r="AK25" s="86"/>
      <c r="AL25" s="86"/>
    </row>
    <row r="26" spans="8:8" ht="15.75" hidden="1">
      <c r="A26" s="67">
        <v>52156.0</v>
      </c>
      <c r="B26" s="68">
        <v>4.0</v>
      </c>
      <c r="C26" s="68">
        <v>51.0</v>
      </c>
      <c r="D26" s="69" t="s">
        <v>57</v>
      </c>
      <c r="E26" s="68">
        <v>5101.0</v>
      </c>
      <c r="F26" s="69" t="s">
        <v>58</v>
      </c>
      <c r="G26" s="68">
        <v>510103.0</v>
      </c>
      <c r="H26" s="69" t="s">
        <v>79</v>
      </c>
      <c r="I26" s="68">
        <v>5.101032002E9</v>
      </c>
      <c r="J26" s="69" t="s">
        <v>81</v>
      </c>
      <c r="K26" s="70">
        <v>1.422572E9</v>
      </c>
      <c r="L26" s="71">
        <v>1.218555E8</v>
      </c>
      <c r="M26" s="71"/>
      <c r="N26" s="71">
        <v>4.77E7</v>
      </c>
      <c r="O26" s="71">
        <v>660000.0</v>
      </c>
      <c r="P26" s="71">
        <v>450000.0</v>
      </c>
      <c r="Q26" s="71">
        <v>0.0</v>
      </c>
      <c r="R26" s="71">
        <v>2800000.0</v>
      </c>
      <c r="S26" s="71">
        <v>0.0</v>
      </c>
      <c r="T26" s="71">
        <v>500000.0</v>
      </c>
      <c r="U26" s="71">
        <v>0.0</v>
      </c>
      <c r="V26" s="71">
        <v>0.0</v>
      </c>
      <c r="W26" s="71">
        <v>0.0</v>
      </c>
      <c r="X26" s="71">
        <v>0.0</v>
      </c>
      <c r="Y26" s="71">
        <v>1.7395E7</v>
      </c>
      <c r="Z26" s="72">
        <f t="shared" si="1"/>
        <v>6.9505E7</v>
      </c>
      <c r="AA26" s="73">
        <f t="shared" si="2"/>
        <v>5.23505E7</v>
      </c>
      <c r="AB26" s="74">
        <f t="shared" si="3"/>
        <v>0.4296113019108698</v>
      </c>
      <c r="AC26" s="74">
        <f t="shared" si="4"/>
        <v>0.08565858178004347</v>
      </c>
      <c r="AD26" s="74">
        <f t="shared" si="5"/>
        <v>0.5703886980891302</v>
      </c>
      <c r="AE26" s="75">
        <f t="shared" si="6"/>
        <v>1.0</v>
      </c>
    </row>
    <row r="27" spans="8:8" ht="15.75" hidden="1">
      <c r="A27" s="67">
        <v>52157.0</v>
      </c>
      <c r="B27" s="68">
        <v>4.0</v>
      </c>
      <c r="C27" s="68">
        <v>51.0</v>
      </c>
      <c r="D27" s="69" t="s">
        <v>57</v>
      </c>
      <c r="E27" s="68">
        <v>5101.0</v>
      </c>
      <c r="F27" s="69" t="s">
        <v>58</v>
      </c>
      <c r="G27" s="68">
        <v>510103.0</v>
      </c>
      <c r="H27" s="69" t="s">
        <v>79</v>
      </c>
      <c r="I27" s="68">
        <v>5.101032003E9</v>
      </c>
      <c r="J27" s="69" t="s">
        <v>82</v>
      </c>
      <c r="K27" s="70">
        <v>9.91578E8</v>
      </c>
      <c r="L27" s="71">
        <v>8.27602E7</v>
      </c>
      <c r="M27" s="71"/>
      <c r="N27" s="71">
        <v>6775000.0</v>
      </c>
      <c r="O27" s="71"/>
      <c r="P27" s="71">
        <v>0.0</v>
      </c>
      <c r="Q27" s="71">
        <v>0.0</v>
      </c>
      <c r="R27" s="71">
        <v>4910000.0</v>
      </c>
      <c r="S27" s="71"/>
      <c r="T27" s="71"/>
      <c r="U27" s="71"/>
      <c r="V27" s="71"/>
      <c r="W27" s="71">
        <v>4800000.0</v>
      </c>
      <c r="X27" s="71"/>
      <c r="Y27" s="71">
        <v>7242200.0</v>
      </c>
      <c r="Z27" s="72">
        <f t="shared" si="1"/>
        <v>2.37272E7</v>
      </c>
      <c r="AA27" s="73">
        <f t="shared" si="2"/>
        <v>5.9033E7</v>
      </c>
      <c r="AB27" s="74">
        <f t="shared" si="3"/>
        <v>0.7133018044905644</v>
      </c>
      <c r="AC27" s="74">
        <f t="shared" si="4"/>
        <v>0.08346312645097007</v>
      </c>
      <c r="AD27" s="74">
        <f t="shared" si="5"/>
        <v>0.2866981955094357</v>
      </c>
      <c r="AE27" s="75">
        <f t="shared" si="6"/>
        <v>1.0</v>
      </c>
    </row>
    <row r="28" spans="8:8" ht="15.75" hidden="1">
      <c r="A28" s="67">
        <v>52158.0</v>
      </c>
      <c r="B28" s="68">
        <v>4.0</v>
      </c>
      <c r="C28" s="68">
        <v>51.0</v>
      </c>
      <c r="D28" s="69" t="s">
        <v>57</v>
      </c>
      <c r="E28" s="68">
        <v>5101.0</v>
      </c>
      <c r="F28" s="69" t="s">
        <v>58</v>
      </c>
      <c r="G28" s="68">
        <v>510103.0</v>
      </c>
      <c r="H28" s="69" t="s">
        <v>79</v>
      </c>
      <c r="I28" s="68">
        <v>5.101032004E9</v>
      </c>
      <c r="J28" s="69" t="s">
        <v>79</v>
      </c>
      <c r="K28" s="70">
        <v>1.309467E9</v>
      </c>
      <c r="L28" s="71">
        <v>1.201468E8</v>
      </c>
      <c r="M28" s="71"/>
      <c r="N28" s="71">
        <v>1350000.0</v>
      </c>
      <c r="O28" s="71"/>
      <c r="P28" s="71">
        <v>1800000.0</v>
      </c>
      <c r="Q28" s="71">
        <v>0.0</v>
      </c>
      <c r="R28" s="71">
        <v>5600000.0</v>
      </c>
      <c r="S28" s="71">
        <v>0.0</v>
      </c>
      <c r="T28" s="71">
        <v>0.0</v>
      </c>
      <c r="U28" s="71"/>
      <c r="V28" s="71"/>
      <c r="W28" s="71"/>
      <c r="X28" s="71"/>
      <c r="Y28" s="71">
        <v>2400000.0</v>
      </c>
      <c r="Z28" s="72">
        <f t="shared" si="1"/>
        <v>1.115E7</v>
      </c>
      <c r="AA28" s="73">
        <f t="shared" si="2"/>
        <v>1.089968E8</v>
      </c>
      <c r="AB28" s="74">
        <f t="shared" si="3"/>
        <v>0.9071968625048691</v>
      </c>
      <c r="AC28" s="74">
        <f t="shared" si="4"/>
        <v>0.09175244584246874</v>
      </c>
      <c r="AD28" s="74">
        <f t="shared" si="5"/>
        <v>0.09280313749513096</v>
      </c>
      <c r="AE28" s="75">
        <f t="shared" si="6"/>
        <v>1.0</v>
      </c>
    </row>
    <row r="29" spans="8:8" ht="15.75" hidden="1">
      <c r="A29" s="67">
        <v>52159.0</v>
      </c>
      <c r="B29" s="68">
        <v>4.0</v>
      </c>
      <c r="C29" s="68">
        <v>51.0</v>
      </c>
      <c r="D29" s="69" t="s">
        <v>57</v>
      </c>
      <c r="E29" s="68">
        <v>5101.0</v>
      </c>
      <c r="F29" s="69" t="s">
        <v>58</v>
      </c>
      <c r="G29" s="68">
        <v>510103.0</v>
      </c>
      <c r="H29" s="69" t="s">
        <v>79</v>
      </c>
      <c r="I29" s="68">
        <v>5.101032005E9</v>
      </c>
      <c r="J29" s="69" t="s">
        <v>83</v>
      </c>
      <c r="K29" s="70">
        <v>9.50041E8</v>
      </c>
      <c r="L29" s="71">
        <v>8.52596E7</v>
      </c>
      <c r="M29" s="71"/>
      <c r="N29" s="71">
        <v>3.52E7</v>
      </c>
      <c r="O29" s="71">
        <v>0.0</v>
      </c>
      <c r="P29" s="71">
        <v>6534600.0</v>
      </c>
      <c r="Q29" s="71">
        <v>400000.0</v>
      </c>
      <c r="R29" s="71">
        <v>2.1E7</v>
      </c>
      <c r="S29" s="71">
        <v>0.0</v>
      </c>
      <c r="T29" s="71">
        <v>0.0</v>
      </c>
      <c r="U29" s="71"/>
      <c r="V29" s="71"/>
      <c r="W29" s="71"/>
      <c r="X29" s="71"/>
      <c r="Y29" s="71">
        <v>0.0</v>
      </c>
      <c r="Z29" s="72">
        <f t="shared" si="1"/>
        <v>6.31346E7</v>
      </c>
      <c r="AA29" s="73">
        <f t="shared" si="2"/>
        <v>2.2125E7</v>
      </c>
      <c r="AB29" s="74">
        <f t="shared" si="3"/>
        <v>0.25950156932474466</v>
      </c>
      <c r="AC29" s="74">
        <f t="shared" si="4"/>
        <v>0.08974307424626937</v>
      </c>
      <c r="AD29" s="74">
        <f t="shared" si="5"/>
        <v>0.7404984306752553</v>
      </c>
      <c r="AE29" s="75">
        <f t="shared" si="6"/>
        <v>1.0</v>
      </c>
    </row>
    <row r="30" spans="8:8" ht="15.75" hidden="1">
      <c r="A30" s="67">
        <v>52160.0</v>
      </c>
      <c r="B30" s="68">
        <v>4.0</v>
      </c>
      <c r="C30" s="68">
        <v>51.0</v>
      </c>
      <c r="D30" s="69" t="s">
        <v>57</v>
      </c>
      <c r="E30" s="68">
        <v>5101.0</v>
      </c>
      <c r="F30" s="69" t="s">
        <v>58</v>
      </c>
      <c r="G30" s="68">
        <v>510103.0</v>
      </c>
      <c r="H30" s="69" t="s">
        <v>79</v>
      </c>
      <c r="I30" s="68">
        <v>5.101032006E9</v>
      </c>
      <c r="J30" s="69" t="s">
        <v>84</v>
      </c>
      <c r="K30" s="70">
        <v>9.98914E8</v>
      </c>
      <c r="L30" s="71">
        <v>9.165186E7</v>
      </c>
      <c r="M30" s="71"/>
      <c r="N30" s="71">
        <v>3.62E7</v>
      </c>
      <c r="O30" s="71">
        <v>0.0</v>
      </c>
      <c r="P30" s="71">
        <v>1500000.0</v>
      </c>
      <c r="Q30" s="71">
        <v>7837500.0</v>
      </c>
      <c r="R30" s="71">
        <v>0.0</v>
      </c>
      <c r="S30" s="71">
        <v>0.0</v>
      </c>
      <c r="T30" s="71">
        <v>0.0</v>
      </c>
      <c r="U30" s="71">
        <v>0.0</v>
      </c>
      <c r="V30" s="71">
        <v>0.0</v>
      </c>
      <c r="W30" s="71">
        <v>0.0</v>
      </c>
      <c r="X30" s="71">
        <v>0.0</v>
      </c>
      <c r="Y30" s="71">
        <v>1.538511E7</v>
      </c>
      <c r="Z30" s="72">
        <f t="shared" si="1"/>
        <v>6.092261E7</v>
      </c>
      <c r="AA30" s="73">
        <f t="shared" si="2"/>
        <v>3.072925E7</v>
      </c>
      <c r="AB30" s="74">
        <f t="shared" si="3"/>
        <v>0.3352823390600038</v>
      </c>
      <c r="AC30" s="74">
        <f t="shared" si="4"/>
        <v>0.09175150213131461</v>
      </c>
      <c r="AD30" s="74">
        <f t="shared" si="5"/>
        <v>0.6647176609399962</v>
      </c>
      <c r="AE30" s="75">
        <f t="shared" si="6"/>
        <v>1.0</v>
      </c>
    </row>
    <row r="31" spans="8:8" ht="15.75" hidden="1">
      <c r="A31" s="67">
        <v>52161.0</v>
      </c>
      <c r="B31" s="68">
        <v>4.0</v>
      </c>
      <c r="C31" s="68">
        <v>51.0</v>
      </c>
      <c r="D31" s="69" t="s">
        <v>57</v>
      </c>
      <c r="E31" s="68">
        <v>5101.0</v>
      </c>
      <c r="F31" s="69" t="s">
        <v>58</v>
      </c>
      <c r="G31" s="68">
        <v>510103.0</v>
      </c>
      <c r="H31" s="69" t="s">
        <v>79</v>
      </c>
      <c r="I31" s="68">
        <v>5.101032007E9</v>
      </c>
      <c r="J31" s="69" t="s">
        <v>85</v>
      </c>
      <c r="K31" s="70">
        <v>9.60317E8</v>
      </c>
      <c r="L31" s="71">
        <v>9.1537E7</v>
      </c>
      <c r="M31" s="71">
        <v>0.0</v>
      </c>
      <c r="N31" s="71">
        <v>5.034E7</v>
      </c>
      <c r="O31" s="71">
        <v>0.0</v>
      </c>
      <c r="P31" s="71">
        <v>5150000.0</v>
      </c>
      <c r="Q31" s="71">
        <v>0.0</v>
      </c>
      <c r="R31" s="71">
        <v>1.5385E7</v>
      </c>
      <c r="S31" s="71">
        <v>0.0</v>
      </c>
      <c r="T31" s="71">
        <v>0.0</v>
      </c>
      <c r="U31" s="71">
        <v>0.0</v>
      </c>
      <c r="V31" s="71">
        <v>0.0</v>
      </c>
      <c r="W31" s="71">
        <v>0.0</v>
      </c>
      <c r="X31" s="71">
        <v>0.0</v>
      </c>
      <c r="Y31" s="71">
        <v>1.7082E7</v>
      </c>
      <c r="Z31" s="72">
        <f t="shared" si="1"/>
        <v>8.7957E7</v>
      </c>
      <c r="AA31" s="73">
        <f t="shared" si="2"/>
        <v>3580000.0</v>
      </c>
      <c r="AB31" s="74">
        <f t="shared" si="3"/>
        <v>0.039109868140751826</v>
      </c>
      <c r="AC31" s="74">
        <f t="shared" si="4"/>
        <v>0.09531956635152768</v>
      </c>
      <c r="AD31" s="74">
        <f t="shared" si="5"/>
        <v>0.9608901318592482</v>
      </c>
      <c r="AE31" s="75">
        <f t="shared" si="6"/>
        <v>0.9999999999999998</v>
      </c>
    </row>
    <row r="32" spans="8:8" ht="15.75" hidden="1">
      <c r="A32" s="67">
        <v>52162.0</v>
      </c>
      <c r="B32" s="68">
        <v>4.0</v>
      </c>
      <c r="C32" s="68">
        <v>51.0</v>
      </c>
      <c r="D32" s="69" t="s">
        <v>57</v>
      </c>
      <c r="E32" s="68">
        <v>5101.0</v>
      </c>
      <c r="F32" s="69" t="s">
        <v>58</v>
      </c>
      <c r="G32" s="68">
        <v>510103.0</v>
      </c>
      <c r="H32" s="69" t="s">
        <v>79</v>
      </c>
      <c r="I32" s="68">
        <v>5.101032008E9</v>
      </c>
      <c r="J32" s="69" t="s">
        <v>86</v>
      </c>
      <c r="K32" s="70">
        <v>1.121895E9</v>
      </c>
      <c r="L32" s="71">
        <v>1.50630307E8</v>
      </c>
      <c r="M32" s="71"/>
      <c r="N32" s="71">
        <v>0.0</v>
      </c>
      <c r="O32" s="71">
        <v>2250000.0</v>
      </c>
      <c r="P32" s="71">
        <v>3500000.0</v>
      </c>
      <c r="Q32" s="71">
        <v>7814000.0</v>
      </c>
      <c r="R32" s="71">
        <v>6510000.0</v>
      </c>
      <c r="S32" s="71">
        <v>0.0</v>
      </c>
      <c r="T32" s="71">
        <v>0.0</v>
      </c>
      <c r="U32" s="71">
        <v>0.0</v>
      </c>
      <c r="V32" s="71">
        <v>0.0</v>
      </c>
      <c r="W32" s="71">
        <v>0.0</v>
      </c>
      <c r="X32" s="71">
        <v>0.0</v>
      </c>
      <c r="Y32" s="71">
        <v>5.24025E7</v>
      </c>
      <c r="Z32" s="72">
        <f t="shared" si="1"/>
        <v>7.24765E7</v>
      </c>
      <c r="AA32" s="73">
        <f t="shared" si="2"/>
        <v>7.8153807E7</v>
      </c>
      <c r="AB32" s="74">
        <f t="shared" si="3"/>
        <v>0.5188451683896521</v>
      </c>
      <c r="AC32" s="74">
        <f t="shared" si="4"/>
        <v>0.13426417534617768</v>
      </c>
      <c r="AD32" s="74">
        <f t="shared" si="5"/>
        <v>0.48115483161034783</v>
      </c>
      <c r="AE32" s="75">
        <f t="shared" si="6"/>
        <v>1.0</v>
      </c>
    </row>
    <row r="33" spans="8:8" s="78" ht="15.75" hidden="1" customFormat="1">
      <c r="A33" s="79">
        <v>52163.0</v>
      </c>
      <c r="B33" s="80">
        <v>4.0</v>
      </c>
      <c r="C33" s="80">
        <v>51.0</v>
      </c>
      <c r="D33" s="81" t="s">
        <v>57</v>
      </c>
      <c r="E33" s="80">
        <v>5101.0</v>
      </c>
      <c r="F33" s="81" t="s">
        <v>58</v>
      </c>
      <c r="G33" s="80">
        <v>510104.0</v>
      </c>
      <c r="H33" s="81" t="s">
        <v>87</v>
      </c>
      <c r="I33" s="80">
        <v>5.101042002E9</v>
      </c>
      <c r="J33" s="81" t="s">
        <v>87</v>
      </c>
      <c r="K33" s="82">
        <v>2.209728E9</v>
      </c>
      <c r="L33" s="83">
        <v>1.7677824E8</v>
      </c>
      <c r="M33" s="83"/>
      <c r="N33" s="83">
        <v>1060000.0</v>
      </c>
      <c r="O33" s="83">
        <v>2100000.0</v>
      </c>
      <c r="P33" s="83">
        <v>1.005E7</v>
      </c>
      <c r="Q33" s="83">
        <v>1.0E7</v>
      </c>
      <c r="R33" s="83">
        <v>800000.0</v>
      </c>
      <c r="S33" s="83"/>
      <c r="T33" s="83"/>
      <c r="U33" s="83"/>
      <c r="V33" s="83"/>
      <c r="W33" s="83"/>
      <c r="X33" s="83"/>
      <c r="Y33" s="83"/>
      <c r="Z33" s="72">
        <f t="shared" si="1"/>
        <v>2.401E7</v>
      </c>
      <c r="AA33" s="73">
        <f t="shared" si="2"/>
        <v>1.5276824E8</v>
      </c>
      <c r="AB33" s="84">
        <f t="shared" si="3"/>
        <v>0.8641801162858053</v>
      </c>
      <c r="AC33" s="84">
        <f t="shared" si="4"/>
        <v>0.08</v>
      </c>
      <c r="AD33" s="84">
        <f t="shared" si="5"/>
        <v>0.13581988371419468</v>
      </c>
      <c r="AE33" s="85">
        <f t="shared" si="6"/>
        <v>1.0</v>
      </c>
    </row>
    <row r="34" spans="8:8" ht="15.75" hidden="1">
      <c r="A34" s="67">
        <v>52164.0</v>
      </c>
      <c r="B34" s="68">
        <v>4.0</v>
      </c>
      <c r="C34" s="68">
        <v>51.0</v>
      </c>
      <c r="D34" s="69" t="s">
        <v>57</v>
      </c>
      <c r="E34" s="68">
        <v>5101.0</v>
      </c>
      <c r="F34" s="69" t="s">
        <v>58</v>
      </c>
      <c r="G34" s="68">
        <v>510104.0</v>
      </c>
      <c r="H34" s="69" t="s">
        <v>87</v>
      </c>
      <c r="I34" s="68">
        <v>5.101042003E9</v>
      </c>
      <c r="J34" s="69" t="s">
        <v>88</v>
      </c>
      <c r="K34" s="70">
        <v>9.76937E8</v>
      </c>
      <c r="L34" s="71">
        <v>7.815496E7</v>
      </c>
      <c r="M34" s="71"/>
      <c r="N34" s="71"/>
      <c r="O34" s="71">
        <v>1500000.0</v>
      </c>
      <c r="P34" s="71">
        <v>1200000.0</v>
      </c>
      <c r="Q34" s="71"/>
      <c r="R34" s="71"/>
      <c r="S34" s="71"/>
      <c r="T34" s="71"/>
      <c r="U34" s="71"/>
      <c r="V34" s="71"/>
      <c r="W34" s="71">
        <v>1150000.0</v>
      </c>
      <c r="X34" s="71"/>
      <c r="Y34" s="71"/>
      <c r="Z34" s="72">
        <f t="shared" si="1"/>
        <v>3850000.0</v>
      </c>
      <c r="AA34" s="73">
        <f t="shared" si="2"/>
        <v>7.430496E7</v>
      </c>
      <c r="AB34" s="74">
        <f t="shared" si="3"/>
        <v>0.9507388910441512</v>
      </c>
      <c r="AC34" s="74">
        <f t="shared" si="4"/>
        <v>0.08</v>
      </c>
      <c r="AD34" s="74">
        <f t="shared" si="5"/>
        <v>0.04926110895584874</v>
      </c>
      <c r="AE34" s="75">
        <f t="shared" si="6"/>
        <v>0.9999999999999997</v>
      </c>
    </row>
    <row r="35" spans="8:8" ht="15.75" hidden="1">
      <c r="A35" s="67">
        <v>52165.0</v>
      </c>
      <c r="B35" s="68">
        <v>4.0</v>
      </c>
      <c r="C35" s="68">
        <v>51.0</v>
      </c>
      <c r="D35" s="69" t="s">
        <v>57</v>
      </c>
      <c r="E35" s="68">
        <v>5101.0</v>
      </c>
      <c r="F35" s="69" t="s">
        <v>58</v>
      </c>
      <c r="G35" s="68">
        <v>510104.0</v>
      </c>
      <c r="H35" s="69" t="s">
        <v>87</v>
      </c>
      <c r="I35" s="68">
        <v>5.101042004E9</v>
      </c>
      <c r="J35" s="69" t="s">
        <v>89</v>
      </c>
      <c r="K35" s="70">
        <v>1.229591E9</v>
      </c>
      <c r="L35" s="71">
        <v>9.836728E7</v>
      </c>
      <c r="M35" s="71"/>
      <c r="N35" s="71">
        <v>300000.0</v>
      </c>
      <c r="O35" s="71"/>
      <c r="P35" s="71">
        <v>2.1125E7</v>
      </c>
      <c r="Q35" s="71">
        <v>1.951675E7</v>
      </c>
      <c r="R35" s="71">
        <v>300000.0</v>
      </c>
      <c r="S35" s="71"/>
      <c r="T35" s="71"/>
      <c r="U35" s="71"/>
      <c r="V35" s="71"/>
      <c r="W35" s="71">
        <v>750000.0</v>
      </c>
      <c r="X35" s="71"/>
      <c r="Y35" s="71"/>
      <c r="Z35" s="72">
        <f t="shared" si="1"/>
        <v>4.199175E7</v>
      </c>
      <c r="AA35" s="73">
        <f t="shared" si="2"/>
        <v>5.637553E7</v>
      </c>
      <c r="AB35" s="74">
        <f t="shared" si="3"/>
        <v>0.5731126244417859</v>
      </c>
      <c r="AC35" s="74">
        <f t="shared" si="4"/>
        <v>0.08</v>
      </c>
      <c r="AD35" s="74">
        <f t="shared" si="5"/>
        <v>0.4268873755582141</v>
      </c>
      <c r="AE35" s="75">
        <f t="shared" si="6"/>
        <v>1.0</v>
      </c>
    </row>
    <row r="36" spans="8:8" ht="15.75" hidden="1">
      <c r="A36" s="67">
        <v>52166.0</v>
      </c>
      <c r="B36" s="68">
        <v>4.0</v>
      </c>
      <c r="C36" s="68">
        <v>51.0</v>
      </c>
      <c r="D36" s="69" t="s">
        <v>57</v>
      </c>
      <c r="E36" s="68">
        <v>5101.0</v>
      </c>
      <c r="F36" s="69" t="s">
        <v>58</v>
      </c>
      <c r="G36" s="68">
        <v>510104.0</v>
      </c>
      <c r="H36" s="69" t="s">
        <v>87</v>
      </c>
      <c r="I36" s="68">
        <v>5.101042005E9</v>
      </c>
      <c r="J36" s="69" t="s">
        <v>90</v>
      </c>
      <c r="K36" s="70">
        <v>1.426213E9</v>
      </c>
      <c r="L36" s="71">
        <v>1.1409704E8</v>
      </c>
      <c r="M36" s="71">
        <v>1690000.0</v>
      </c>
      <c r="N36" s="71">
        <v>7960000.0</v>
      </c>
      <c r="O36" s="71"/>
      <c r="P36" s="71">
        <v>1300000.0</v>
      </c>
      <c r="Q36" s="71">
        <v>4500000.0</v>
      </c>
      <c r="R36" s="71">
        <v>1.0E7</v>
      </c>
      <c r="S36" s="71"/>
      <c r="T36" s="71"/>
      <c r="U36" s="71">
        <v>2200000.0</v>
      </c>
      <c r="V36" s="71"/>
      <c r="W36" s="71"/>
      <c r="X36" s="71"/>
      <c r="Y36" s="71">
        <v>3.9E7</v>
      </c>
      <c r="Z36" s="72">
        <f t="shared" si="1"/>
        <v>6.665E7</v>
      </c>
      <c r="AA36" s="73">
        <f t="shared" si="2"/>
        <v>4.744704E7</v>
      </c>
      <c r="AB36" s="74">
        <f t="shared" si="3"/>
        <v>0.41584812366736246</v>
      </c>
      <c r="AC36" s="74">
        <f t="shared" si="4"/>
        <v>0.08</v>
      </c>
      <c r="AD36" s="74">
        <f t="shared" si="5"/>
        <v>0.5841518763326375</v>
      </c>
      <c r="AE36" s="75">
        <f t="shared" si="6"/>
        <v>1.0</v>
      </c>
    </row>
    <row r="37" spans="8:8" ht="15.75" hidden="1">
      <c r="A37" s="67">
        <v>52167.0</v>
      </c>
      <c r="B37" s="68">
        <v>4.0</v>
      </c>
      <c r="C37" s="68">
        <v>51.0</v>
      </c>
      <c r="D37" s="69" t="s">
        <v>57</v>
      </c>
      <c r="E37" s="68">
        <v>5101.0</v>
      </c>
      <c r="F37" s="69" t="s">
        <v>58</v>
      </c>
      <c r="G37" s="68">
        <v>510104.0</v>
      </c>
      <c r="H37" s="69" t="s">
        <v>87</v>
      </c>
      <c r="I37" s="68">
        <v>5.101042006E9</v>
      </c>
      <c r="J37" s="69" t="s">
        <v>91</v>
      </c>
      <c r="K37" s="70">
        <v>1.199645E9</v>
      </c>
      <c r="L37" s="71">
        <v>9.59716E7</v>
      </c>
      <c r="M37" s="71">
        <v>950000.0</v>
      </c>
      <c r="N37" s="71">
        <v>1.6265E7</v>
      </c>
      <c r="O37" s="71"/>
      <c r="P37" s="71">
        <v>6900000.0</v>
      </c>
      <c r="Q37" s="71">
        <v>6300000.0</v>
      </c>
      <c r="R37" s="71">
        <v>3705000.0</v>
      </c>
      <c r="S37" s="71"/>
      <c r="T37" s="71">
        <v>3040000.0</v>
      </c>
      <c r="U37" s="71"/>
      <c r="V37" s="71"/>
      <c r="W37" s="71"/>
      <c r="X37" s="71"/>
      <c r="Y37" s="71">
        <v>1.7465885E7</v>
      </c>
      <c r="Z37" s="72">
        <f t="shared" si="1"/>
        <v>5.4625885E7</v>
      </c>
      <c r="AA37" s="73">
        <f t="shared" si="2"/>
        <v>4.1345715E7</v>
      </c>
      <c r="AB37" s="74">
        <f t="shared" si="3"/>
        <v>0.4308119797940224</v>
      </c>
      <c r="AC37" s="74">
        <f t="shared" si="4"/>
        <v>0.08</v>
      </c>
      <c r="AD37" s="74">
        <f t="shared" si="5"/>
        <v>0.5691880202059776</v>
      </c>
      <c r="AE37" s="75">
        <f t="shared" si="6"/>
        <v>1.0</v>
      </c>
    </row>
    <row r="38" spans="8:8" ht="16.5" hidden="1">
      <c r="A38" s="67">
        <v>52168.0</v>
      </c>
      <c r="B38" s="68">
        <v>4.0</v>
      </c>
      <c r="C38" s="68">
        <v>51.0</v>
      </c>
      <c r="D38" s="69" t="s">
        <v>57</v>
      </c>
      <c r="E38" s="68">
        <v>5101.0</v>
      </c>
      <c r="F38" s="69" t="s">
        <v>58</v>
      </c>
      <c r="G38" s="68">
        <v>510104.0</v>
      </c>
      <c r="H38" s="69" t="s">
        <v>87</v>
      </c>
      <c r="I38" s="68">
        <v>5.101042007E9</v>
      </c>
      <c r="J38" s="69" t="s">
        <v>92</v>
      </c>
      <c r="K38" s="70">
        <v>1.39431E9</v>
      </c>
      <c r="L38" s="71">
        <v>1.115448E8</v>
      </c>
      <c r="M38" s="71">
        <v>300000.0</v>
      </c>
      <c r="N38" s="71">
        <v>273000.0</v>
      </c>
      <c r="O38" s="71">
        <v>1592000.0</v>
      </c>
      <c r="P38" s="71"/>
      <c r="Q38" s="71"/>
      <c r="R38" s="71">
        <v>9120000.0</v>
      </c>
      <c r="S38" s="71"/>
      <c r="T38" s="71"/>
      <c r="U38" s="71"/>
      <c r="V38" s="71">
        <v>2530000.0</v>
      </c>
      <c r="W38" s="71"/>
      <c r="X38" s="71"/>
      <c r="Y38" s="71">
        <v>2960000.0</v>
      </c>
      <c r="Z38" s="72">
        <f t="shared" si="1"/>
        <v>1.6775E7</v>
      </c>
      <c r="AA38" s="73">
        <f t="shared" si="2"/>
        <v>9.47698E7</v>
      </c>
      <c r="AB38" s="74">
        <f t="shared" si="3"/>
        <v>0.8496119944632112</v>
      </c>
      <c r="AC38" s="74">
        <f t="shared" si="4"/>
        <v>0.08</v>
      </c>
      <c r="AD38" s="74">
        <f t="shared" si="5"/>
        <v>0.1503880055367888</v>
      </c>
      <c r="AE38" s="75">
        <f t="shared" si="6"/>
        <v>1.0</v>
      </c>
    </row>
    <row r="39" spans="8:8" ht="15.75" hidden="1">
      <c r="A39" s="67">
        <v>52169.0</v>
      </c>
      <c r="B39" s="68">
        <v>4.0</v>
      </c>
      <c r="C39" s="68">
        <v>51.0</v>
      </c>
      <c r="D39" s="69" t="s">
        <v>57</v>
      </c>
      <c r="E39" s="68">
        <v>5101.0</v>
      </c>
      <c r="F39" s="69" t="s">
        <v>58</v>
      </c>
      <c r="G39" s="68">
        <v>510104.0</v>
      </c>
      <c r="H39" s="69" t="s">
        <v>87</v>
      </c>
      <c r="I39" s="68">
        <v>5.101042008E9</v>
      </c>
      <c r="J39" s="69" t="s">
        <v>93</v>
      </c>
      <c r="K39" s="70">
        <v>1.341965E9</v>
      </c>
      <c r="L39" s="71">
        <v>1.073572E8</v>
      </c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2">
        <f t="shared" si="1"/>
        <v>0.0</v>
      </c>
      <c r="AA39" s="73">
        <f t="shared" si="2"/>
        <v>1.073572E8</v>
      </c>
      <c r="AB39" s="74">
        <f t="shared" si="3"/>
        <v>1.0</v>
      </c>
      <c r="AC39" s="74">
        <f t="shared" si="4"/>
        <v>0.08</v>
      </c>
      <c r="AD39" s="74">
        <f t="shared" si="5"/>
        <v>0.0</v>
      </c>
      <c r="AE39" s="75">
        <f t="shared" si="6"/>
        <v>1.0</v>
      </c>
    </row>
    <row r="40" spans="8:8" ht="15.75" hidden="1">
      <c r="A40" s="67">
        <v>52170.0</v>
      </c>
      <c r="B40" s="68">
        <v>4.0</v>
      </c>
      <c r="C40" s="68">
        <v>51.0</v>
      </c>
      <c r="D40" s="69" t="s">
        <v>57</v>
      </c>
      <c r="E40" s="68">
        <v>5101.0</v>
      </c>
      <c r="F40" s="69" t="s">
        <v>58</v>
      </c>
      <c r="G40" s="68">
        <v>510104.0</v>
      </c>
      <c r="H40" s="69" t="s">
        <v>87</v>
      </c>
      <c r="I40" s="68">
        <v>5.101042009E9</v>
      </c>
      <c r="J40" s="69" t="s">
        <v>94</v>
      </c>
      <c r="K40" s="70">
        <v>1.648808E9</v>
      </c>
      <c r="L40" s="71">
        <v>1.3190464E8</v>
      </c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>
        <f t="shared" si="1"/>
        <v>0.0</v>
      </c>
      <c r="AA40" s="73">
        <f t="shared" si="2"/>
        <v>1.3190464E8</v>
      </c>
      <c r="AB40" s="74">
        <f t="shared" si="3"/>
        <v>1.0</v>
      </c>
      <c r="AC40" s="74">
        <f t="shared" si="4"/>
        <v>0.08</v>
      </c>
      <c r="AD40" s="74">
        <f t="shared" si="5"/>
        <v>0.0</v>
      </c>
      <c r="AE40" s="75">
        <f t="shared" si="6"/>
        <v>1.0</v>
      </c>
    </row>
    <row r="41" spans="8:8" ht="15.75" hidden="1">
      <c r="A41" s="67">
        <v>52171.0</v>
      </c>
      <c r="B41" s="68">
        <v>4.0</v>
      </c>
      <c r="C41" s="68">
        <v>51.0</v>
      </c>
      <c r="D41" s="69" t="s">
        <v>57</v>
      </c>
      <c r="E41" s="68">
        <v>5101.0</v>
      </c>
      <c r="F41" s="69" t="s">
        <v>58</v>
      </c>
      <c r="G41" s="68">
        <v>510104.0</v>
      </c>
      <c r="H41" s="69" t="s">
        <v>87</v>
      </c>
      <c r="I41" s="68">
        <v>5.10104201E9</v>
      </c>
      <c r="J41" s="69" t="s">
        <v>95</v>
      </c>
      <c r="K41" s="70">
        <v>1.767682E9</v>
      </c>
      <c r="L41" s="71">
        <v>1.4141456E8</v>
      </c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2">
        <f t="shared" si="1"/>
        <v>0.0</v>
      </c>
      <c r="AA41" s="73">
        <f t="shared" si="2"/>
        <v>1.4141456E8</v>
      </c>
      <c r="AB41" s="74">
        <f t="shared" si="3"/>
        <v>1.0</v>
      </c>
      <c r="AC41" s="74">
        <f t="shared" si="4"/>
        <v>0.08</v>
      </c>
      <c r="AD41" s="74">
        <f t="shared" si="5"/>
        <v>0.0</v>
      </c>
      <c r="AE41" s="75">
        <f t="shared" si="6"/>
        <v>1.0</v>
      </c>
    </row>
    <row r="42" spans="8:8" s="78" ht="15.75" hidden="1" customFormat="1">
      <c r="A42" s="79">
        <v>52172.0</v>
      </c>
      <c r="B42" s="80">
        <v>4.0</v>
      </c>
      <c r="C42" s="80">
        <v>51.0</v>
      </c>
      <c r="D42" s="81" t="s">
        <v>57</v>
      </c>
      <c r="E42" s="80">
        <v>5101.0</v>
      </c>
      <c r="F42" s="81" t="s">
        <v>58</v>
      </c>
      <c r="G42" s="80">
        <v>510105.0</v>
      </c>
      <c r="H42" s="81" t="s">
        <v>58</v>
      </c>
      <c r="I42" s="80">
        <v>5.101052002E9</v>
      </c>
      <c r="J42" s="81" t="s">
        <v>96</v>
      </c>
      <c r="K42" s="82">
        <v>1.032633E9</v>
      </c>
      <c r="L42" s="83">
        <v>8.74255E7</v>
      </c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72">
        <f t="shared" si="1"/>
        <v>0.0</v>
      </c>
      <c r="AA42" s="73">
        <f t="shared" si="2"/>
        <v>8.74255E7</v>
      </c>
      <c r="AB42" s="84">
        <f t="shared" si="3"/>
        <v>1.0</v>
      </c>
      <c r="AC42" s="84">
        <f t="shared" si="4"/>
        <v>0.08466270204419189</v>
      </c>
      <c r="AD42" s="84">
        <f t="shared" si="5"/>
        <v>0.0</v>
      </c>
      <c r="AE42" s="85">
        <f t="shared" si="6"/>
        <v>1.0</v>
      </c>
    </row>
    <row r="43" spans="8:8" ht="15.75" hidden="1">
      <c r="A43" s="67">
        <v>52173.0</v>
      </c>
      <c r="B43" s="68">
        <v>4.0</v>
      </c>
      <c r="C43" s="68">
        <v>51.0</v>
      </c>
      <c r="D43" s="69" t="s">
        <v>57</v>
      </c>
      <c r="E43" s="68">
        <v>5101.0</v>
      </c>
      <c r="F43" s="69" t="s">
        <v>58</v>
      </c>
      <c r="G43" s="68">
        <v>510105.0</v>
      </c>
      <c r="H43" s="69" t="s">
        <v>58</v>
      </c>
      <c r="I43" s="68">
        <v>5.101052004E9</v>
      </c>
      <c r="J43" s="69" t="s">
        <v>97</v>
      </c>
      <c r="K43" s="70">
        <v>1.886104E9</v>
      </c>
      <c r="L43" s="71">
        <v>2.01E8</v>
      </c>
      <c r="M43" s="71">
        <v>8034000.0</v>
      </c>
      <c r="N43" s="71"/>
      <c r="O43" s="71"/>
      <c r="P43" s="71">
        <v>2010000.0</v>
      </c>
      <c r="Q43" s="71"/>
      <c r="R43" s="71">
        <v>3682000.0</v>
      </c>
      <c r="S43" s="71"/>
      <c r="T43" s="71"/>
      <c r="U43" s="71"/>
      <c r="V43" s="71"/>
      <c r="W43" s="71"/>
      <c r="X43" s="71"/>
      <c r="Y43" s="71"/>
      <c r="Z43" s="72">
        <f t="shared" si="1"/>
        <v>1.3726E7</v>
      </c>
      <c r="AA43" s="73">
        <f t="shared" si="2"/>
        <v>1.87274E8</v>
      </c>
      <c r="AB43" s="74">
        <f t="shared" si="3"/>
        <v>0.9317114427860697</v>
      </c>
      <c r="AC43" s="74">
        <f t="shared" si="4"/>
        <v>0.10656888485470578</v>
      </c>
      <c r="AD43" s="74">
        <f t="shared" si="5"/>
        <v>0.06828855721393035</v>
      </c>
      <c r="AE43" s="75">
        <f t="shared" si="6"/>
        <v>1.0000000000000004</v>
      </c>
    </row>
    <row r="44" spans="8:8" ht="15.75" hidden="1">
      <c r="A44" s="67">
        <v>52174.0</v>
      </c>
      <c r="B44" s="68">
        <v>4.0</v>
      </c>
      <c r="C44" s="68">
        <v>51.0</v>
      </c>
      <c r="D44" s="69" t="s">
        <v>57</v>
      </c>
      <c r="E44" s="68">
        <v>5101.0</v>
      </c>
      <c r="F44" s="69" t="s">
        <v>58</v>
      </c>
      <c r="G44" s="68">
        <v>510105.0</v>
      </c>
      <c r="H44" s="69" t="s">
        <v>58</v>
      </c>
      <c r="I44" s="68">
        <v>5.101052006E9</v>
      </c>
      <c r="J44" s="69" t="s">
        <v>98</v>
      </c>
      <c r="K44" s="70">
        <v>1.022974E9</v>
      </c>
      <c r="L44" s="71">
        <v>8.7427E7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2">
        <f t="shared" si="1"/>
        <v>0.0</v>
      </c>
      <c r="AA44" s="73">
        <f t="shared" si="2"/>
        <v>8.7427E7</v>
      </c>
      <c r="AB44" s="74">
        <f t="shared" si="3"/>
        <v>1.0</v>
      </c>
      <c r="AC44" s="74">
        <f t="shared" si="4"/>
        <v>0.08546356016868464</v>
      </c>
      <c r="AD44" s="74">
        <f t="shared" si="5"/>
        <v>0.0</v>
      </c>
      <c r="AE44" s="75">
        <f t="shared" si="6"/>
        <v>1.0</v>
      </c>
    </row>
    <row r="45" spans="8:8" ht="15.75" hidden="1">
      <c r="A45" s="67">
        <v>52175.0</v>
      </c>
      <c r="B45" s="68">
        <v>4.0</v>
      </c>
      <c r="C45" s="68">
        <v>51.0</v>
      </c>
      <c r="D45" s="69" t="s">
        <v>57</v>
      </c>
      <c r="E45" s="68">
        <v>5101.0</v>
      </c>
      <c r="F45" s="69" t="s">
        <v>58</v>
      </c>
      <c r="G45" s="68">
        <v>510105.0</v>
      </c>
      <c r="H45" s="69" t="s">
        <v>58</v>
      </c>
      <c r="I45" s="68">
        <v>5.101052007E9</v>
      </c>
      <c r="J45" s="69" t="s">
        <v>99</v>
      </c>
      <c r="K45" s="70">
        <v>1.359383E9</v>
      </c>
      <c r="L45" s="71">
        <v>1.25987E8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2">
        <f t="shared" si="1"/>
        <v>0.0</v>
      </c>
      <c r="AA45" s="73">
        <f t="shared" si="2"/>
        <v>1.25987E8</v>
      </c>
      <c r="AB45" s="74">
        <f t="shared" si="3"/>
        <v>1.0</v>
      </c>
      <c r="AC45" s="74">
        <f t="shared" si="4"/>
        <v>0.09267954652956525</v>
      </c>
      <c r="AD45" s="74">
        <f t="shared" si="5"/>
        <v>0.0</v>
      </c>
      <c r="AE45" s="75">
        <f t="shared" si="6"/>
        <v>1.0</v>
      </c>
    </row>
    <row r="46" spans="8:8" ht="15.75" hidden="1">
      <c r="A46" s="67">
        <v>52176.0</v>
      </c>
      <c r="B46" s="68">
        <v>4.0</v>
      </c>
      <c r="C46" s="68">
        <v>51.0</v>
      </c>
      <c r="D46" s="69" t="s">
        <v>57</v>
      </c>
      <c r="E46" s="68">
        <v>5101.0</v>
      </c>
      <c r="F46" s="69" t="s">
        <v>58</v>
      </c>
      <c r="G46" s="68">
        <v>510105.0</v>
      </c>
      <c r="H46" s="69" t="s">
        <v>58</v>
      </c>
      <c r="I46" s="68">
        <v>5.101052008E9</v>
      </c>
      <c r="J46" s="69" t="s">
        <v>100</v>
      </c>
      <c r="K46" s="70">
        <v>1.120036E9</v>
      </c>
      <c r="L46" s="71">
        <v>9.10765E7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2">
        <f t="shared" si="1"/>
        <v>0.0</v>
      </c>
      <c r="AA46" s="73">
        <f t="shared" si="2"/>
        <v>9.10765E7</v>
      </c>
      <c r="AB46" s="74">
        <f t="shared" si="3"/>
        <v>1.0</v>
      </c>
      <c r="AC46" s="74">
        <f t="shared" si="4"/>
        <v>0.08131568985282615</v>
      </c>
      <c r="AD46" s="74">
        <f t="shared" si="5"/>
        <v>0.0</v>
      </c>
      <c r="AE46" s="75">
        <f t="shared" si="6"/>
        <v>1.0</v>
      </c>
    </row>
    <row r="47" spans="8:8" ht="15.75" hidden="1">
      <c r="A47" s="67">
        <v>52177.0</v>
      </c>
      <c r="B47" s="68">
        <v>4.0</v>
      </c>
      <c r="C47" s="68">
        <v>51.0</v>
      </c>
      <c r="D47" s="69" t="s">
        <v>57</v>
      </c>
      <c r="E47" s="68">
        <v>5101.0</v>
      </c>
      <c r="F47" s="69" t="s">
        <v>58</v>
      </c>
      <c r="G47" s="68">
        <v>510105.0</v>
      </c>
      <c r="H47" s="69" t="s">
        <v>58</v>
      </c>
      <c r="I47" s="68">
        <v>5.10105201E9</v>
      </c>
      <c r="J47" s="69" t="s">
        <v>101</v>
      </c>
      <c r="K47" s="70">
        <v>1.190213E9</v>
      </c>
      <c r="L47" s="71">
        <v>9.8799E7</v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2">
        <f t="shared" si="1"/>
        <v>0.0</v>
      </c>
      <c r="AA47" s="73">
        <f t="shared" si="2"/>
        <v>9.8799E7</v>
      </c>
      <c r="AB47" s="74">
        <f t="shared" si="3"/>
        <v>1.0</v>
      </c>
      <c r="AC47" s="74">
        <f t="shared" si="4"/>
        <v>0.0830095117428561</v>
      </c>
      <c r="AD47" s="74">
        <f t="shared" si="5"/>
        <v>0.0</v>
      </c>
      <c r="AE47" s="75">
        <f t="shared" si="6"/>
        <v>1.0</v>
      </c>
    </row>
    <row r="48" spans="8:8" s="55" ht="15.75" hidden="1" customFormat="1">
      <c r="A48" s="56">
        <v>52178.0</v>
      </c>
      <c r="B48" s="57">
        <v>4.0</v>
      </c>
      <c r="C48" s="57">
        <v>51.0</v>
      </c>
      <c r="D48" s="58" t="s">
        <v>57</v>
      </c>
      <c r="E48" s="57">
        <v>5102.0</v>
      </c>
      <c r="F48" s="58" t="s">
        <v>102</v>
      </c>
      <c r="G48" s="57">
        <v>510201.0</v>
      </c>
      <c r="H48" s="58" t="s">
        <v>103</v>
      </c>
      <c r="I48" s="57">
        <v>5.102012001E9</v>
      </c>
      <c r="J48" s="58" t="s">
        <v>104</v>
      </c>
      <c r="K48" s="59">
        <v>8.20432E8</v>
      </c>
      <c r="L48" s="60">
        <v>1.51009865E8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1">
        <f t="shared" si="1"/>
        <v>0.0</v>
      </c>
      <c r="AA48" s="62">
        <f t="shared" si="2"/>
        <v>1.51009865E8</v>
      </c>
      <c r="AB48" s="63">
        <f t="shared" si="3"/>
        <v>1.0</v>
      </c>
      <c r="AC48" s="63">
        <f t="shared" si="4"/>
        <v>0.18406140301694718</v>
      </c>
      <c r="AD48" s="63">
        <f t="shared" si="5"/>
        <v>0.0</v>
      </c>
      <c r="AE48" s="64">
        <f t="shared" si="6"/>
        <v>1.0</v>
      </c>
    </row>
    <row r="49" spans="8:8" ht="15.75" hidden="1">
      <c r="A49" s="67">
        <v>52179.0</v>
      </c>
      <c r="B49" s="68">
        <v>4.0</v>
      </c>
      <c r="C49" s="68">
        <v>51.0</v>
      </c>
      <c r="D49" s="69" t="s">
        <v>57</v>
      </c>
      <c r="E49" s="68">
        <v>5102.0</v>
      </c>
      <c r="F49" s="69" t="s">
        <v>102</v>
      </c>
      <c r="G49" s="68">
        <v>510201.0</v>
      </c>
      <c r="H49" s="69" t="s">
        <v>103</v>
      </c>
      <c r="I49" s="68">
        <v>5.102012002E9</v>
      </c>
      <c r="J49" s="69" t="s">
        <v>105</v>
      </c>
      <c r="K49" s="70">
        <v>9.51984E8</v>
      </c>
      <c r="L49" s="71">
        <v>1.05438548E8</v>
      </c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2">
        <f t="shared" si="1"/>
        <v>0.0</v>
      </c>
      <c r="AA49" s="73">
        <f t="shared" si="2"/>
        <v>1.05438548E8</v>
      </c>
      <c r="AB49" s="74">
        <f t="shared" si="3"/>
        <v>1.0</v>
      </c>
      <c r="AC49" s="74">
        <f t="shared" si="4"/>
        <v>0.1107566387670381</v>
      </c>
      <c r="AD49" s="74">
        <f t="shared" si="5"/>
        <v>0.0</v>
      </c>
      <c r="AE49" s="75">
        <f t="shared" si="6"/>
        <v>1.0</v>
      </c>
    </row>
    <row r="50" spans="8:8" ht="15.75" hidden="1">
      <c r="A50" s="67">
        <v>52180.0</v>
      </c>
      <c r="B50" s="68">
        <v>4.0</v>
      </c>
      <c r="C50" s="68">
        <v>51.0</v>
      </c>
      <c r="D50" s="69" t="s">
        <v>57</v>
      </c>
      <c r="E50" s="68">
        <v>5102.0</v>
      </c>
      <c r="F50" s="69" t="s">
        <v>102</v>
      </c>
      <c r="G50" s="68">
        <v>510201.0</v>
      </c>
      <c r="H50" s="69" t="s">
        <v>103</v>
      </c>
      <c r="I50" s="68">
        <v>5.102012003E9</v>
      </c>
      <c r="J50" s="69" t="s">
        <v>106</v>
      </c>
      <c r="K50" s="70">
        <v>7.33637E8</v>
      </c>
      <c r="L50" s="71">
        <v>5.902E7</v>
      </c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2">
        <f t="shared" si="1"/>
        <v>0.0</v>
      </c>
      <c r="AA50" s="73">
        <f t="shared" si="2"/>
        <v>5.902E7</v>
      </c>
      <c r="AB50" s="74">
        <f t="shared" si="3"/>
        <v>1.0</v>
      </c>
      <c r="AC50" s="74">
        <f t="shared" si="4"/>
        <v>0.08044850518717023</v>
      </c>
      <c r="AD50" s="74">
        <f t="shared" si="5"/>
        <v>0.0</v>
      </c>
      <c r="AE50" s="75">
        <f t="shared" si="6"/>
        <v>1.0</v>
      </c>
    </row>
    <row r="51" spans="8:8" ht="15.75" hidden="1">
      <c r="A51" s="67">
        <v>52181.0</v>
      </c>
      <c r="B51" s="68">
        <v>4.0</v>
      </c>
      <c r="C51" s="68">
        <v>51.0</v>
      </c>
      <c r="D51" s="69" t="s">
        <v>57</v>
      </c>
      <c r="E51" s="68">
        <v>5102.0</v>
      </c>
      <c r="F51" s="69" t="s">
        <v>102</v>
      </c>
      <c r="G51" s="68">
        <v>510201.0</v>
      </c>
      <c r="H51" s="69" t="s">
        <v>103</v>
      </c>
      <c r="I51" s="68">
        <v>5.102012004E9</v>
      </c>
      <c r="J51" s="69" t="s">
        <v>107</v>
      </c>
      <c r="K51" s="70">
        <v>8.58523E8</v>
      </c>
      <c r="L51" s="71">
        <v>1.75E8</v>
      </c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2">
        <f t="shared" si="1"/>
        <v>0.0</v>
      </c>
      <c r="AA51" s="73">
        <f t="shared" si="2"/>
        <v>1.75E8</v>
      </c>
      <c r="AB51" s="74">
        <f t="shared" si="3"/>
        <v>1.0</v>
      </c>
      <c r="AC51" s="74">
        <f t="shared" si="4"/>
        <v>0.203838452784608</v>
      </c>
      <c r="AD51" s="74">
        <f t="shared" si="5"/>
        <v>0.0</v>
      </c>
      <c r="AE51" s="75">
        <f t="shared" si="6"/>
        <v>1.0</v>
      </c>
    </row>
    <row r="52" spans="8:8" ht="15.75" hidden="1">
      <c r="A52" s="67">
        <v>52182.0</v>
      </c>
      <c r="B52" s="68">
        <v>4.0</v>
      </c>
      <c r="C52" s="68">
        <v>51.0</v>
      </c>
      <c r="D52" s="69" t="s">
        <v>57</v>
      </c>
      <c r="E52" s="68">
        <v>5102.0</v>
      </c>
      <c r="F52" s="69" t="s">
        <v>102</v>
      </c>
      <c r="G52" s="68">
        <v>510201.0</v>
      </c>
      <c r="H52" s="69" t="s">
        <v>103</v>
      </c>
      <c r="I52" s="68">
        <v>5.102012005E9</v>
      </c>
      <c r="J52" s="69" t="s">
        <v>103</v>
      </c>
      <c r="K52" s="70">
        <v>9.13612E8</v>
      </c>
      <c r="L52" s="71">
        <v>9.56165E7</v>
      </c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2">
        <f t="shared" si="1"/>
        <v>0.0</v>
      </c>
      <c r="AA52" s="73">
        <f t="shared" si="2"/>
        <v>9.56165E7</v>
      </c>
      <c r="AB52" s="74">
        <f t="shared" si="3"/>
        <v>1.0</v>
      </c>
      <c r="AC52" s="74">
        <f t="shared" si="4"/>
        <v>0.10465766649299703</v>
      </c>
      <c r="AD52" s="74">
        <f t="shared" si="5"/>
        <v>0.0</v>
      </c>
      <c r="AE52" s="75">
        <f t="shared" si="6"/>
        <v>1.0</v>
      </c>
    </row>
    <row r="53" spans="8:8" ht="15.75" hidden="1">
      <c r="A53" s="67">
        <v>52183.0</v>
      </c>
      <c r="B53" s="68">
        <v>4.0</v>
      </c>
      <c r="C53" s="68">
        <v>51.0</v>
      </c>
      <c r="D53" s="69" t="s">
        <v>57</v>
      </c>
      <c r="E53" s="68">
        <v>5102.0</v>
      </c>
      <c r="F53" s="69" t="s">
        <v>102</v>
      </c>
      <c r="G53" s="68">
        <v>510201.0</v>
      </c>
      <c r="H53" s="69" t="s">
        <v>103</v>
      </c>
      <c r="I53" s="68">
        <v>5.102012006E9</v>
      </c>
      <c r="J53" s="69" t="s">
        <v>108</v>
      </c>
      <c r="K53" s="70">
        <v>7.96989E8</v>
      </c>
      <c r="L53" s="71">
        <v>9.5047E7</v>
      </c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2">
        <f t="shared" si="1"/>
        <v>0.0</v>
      </c>
      <c r="AA53" s="73">
        <f t="shared" si="2"/>
        <v>9.5047E7</v>
      </c>
      <c r="AB53" s="74">
        <f t="shared" si="3"/>
        <v>1.0</v>
      </c>
      <c r="AC53" s="74">
        <f t="shared" si="4"/>
        <v>0.11925760581388199</v>
      </c>
      <c r="AD53" s="74">
        <f t="shared" si="5"/>
        <v>0.0</v>
      </c>
      <c r="AE53" s="75">
        <f t="shared" si="6"/>
        <v>1.0</v>
      </c>
    </row>
    <row r="54" spans="8:8" ht="15.75" hidden="1">
      <c r="A54" s="67">
        <v>52184.0</v>
      </c>
      <c r="B54" s="68">
        <v>4.0</v>
      </c>
      <c r="C54" s="68">
        <v>51.0</v>
      </c>
      <c r="D54" s="69" t="s">
        <v>57</v>
      </c>
      <c r="E54" s="68">
        <v>5102.0</v>
      </c>
      <c r="F54" s="69" t="s">
        <v>102</v>
      </c>
      <c r="G54" s="68">
        <v>510201.0</v>
      </c>
      <c r="H54" s="69" t="s">
        <v>103</v>
      </c>
      <c r="I54" s="68">
        <v>5.102012007E9</v>
      </c>
      <c r="J54" s="69" t="s">
        <v>109</v>
      </c>
      <c r="K54" s="70">
        <v>8.83962E8</v>
      </c>
      <c r="L54" s="71">
        <v>7.0725445E7</v>
      </c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2">
        <f t="shared" si="1"/>
        <v>0.0</v>
      </c>
      <c r="AA54" s="73">
        <f t="shared" si="2"/>
        <v>7.0725445E7</v>
      </c>
      <c r="AB54" s="74">
        <f t="shared" si="3"/>
        <v>1.0</v>
      </c>
      <c r="AC54" s="74">
        <f t="shared" si="4"/>
        <v>0.08000959882890893</v>
      </c>
      <c r="AD54" s="74">
        <f t="shared" si="5"/>
        <v>0.0</v>
      </c>
      <c r="AE54" s="75">
        <f t="shared" si="6"/>
        <v>1.0</v>
      </c>
    </row>
    <row r="55" spans="8:8" ht="15.75" hidden="1">
      <c r="A55" s="67">
        <v>52185.0</v>
      </c>
      <c r="B55" s="68">
        <v>4.0</v>
      </c>
      <c r="C55" s="68">
        <v>51.0</v>
      </c>
      <c r="D55" s="69" t="s">
        <v>57</v>
      </c>
      <c r="E55" s="68">
        <v>5102.0</v>
      </c>
      <c r="F55" s="69" t="s">
        <v>102</v>
      </c>
      <c r="G55" s="68">
        <v>510201.0</v>
      </c>
      <c r="H55" s="69" t="s">
        <v>103</v>
      </c>
      <c r="I55" s="68">
        <v>5.102012008E9</v>
      </c>
      <c r="J55" s="69" t="s">
        <v>110</v>
      </c>
      <c r="K55" s="70">
        <v>8.66675E8</v>
      </c>
      <c r="L55" s="71">
        <v>8.4438497E7</v>
      </c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2">
        <f t="shared" si="1"/>
        <v>0.0</v>
      </c>
      <c r="AA55" s="73">
        <f t="shared" si="2"/>
        <v>8.4438497E7</v>
      </c>
      <c r="AB55" s="74">
        <f t="shared" si="3"/>
        <v>1.0</v>
      </c>
      <c r="AC55" s="74">
        <f t="shared" si="4"/>
        <v>0.09742809819136354</v>
      </c>
      <c r="AD55" s="74">
        <f t="shared" si="5"/>
        <v>0.0</v>
      </c>
      <c r="AE55" s="75">
        <f t="shared" si="6"/>
        <v>1.0</v>
      </c>
    </row>
    <row r="56" spans="8:8" ht="15.75" hidden="1">
      <c r="A56" s="67">
        <v>52186.0</v>
      </c>
      <c r="B56" s="68">
        <v>4.0</v>
      </c>
      <c r="C56" s="68">
        <v>51.0</v>
      </c>
      <c r="D56" s="69" t="s">
        <v>57</v>
      </c>
      <c r="E56" s="68">
        <v>5102.0</v>
      </c>
      <c r="F56" s="69" t="s">
        <v>102</v>
      </c>
      <c r="G56" s="68">
        <v>510201.0</v>
      </c>
      <c r="H56" s="69" t="s">
        <v>103</v>
      </c>
      <c r="I56" s="68">
        <v>5.102012009E9</v>
      </c>
      <c r="J56" s="69" t="s">
        <v>111</v>
      </c>
      <c r="K56" s="70">
        <v>8.35578E8</v>
      </c>
      <c r="L56" s="71">
        <v>9.0834E7</v>
      </c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2">
        <f t="shared" si="1"/>
        <v>0.0</v>
      </c>
      <c r="AA56" s="73">
        <f t="shared" si="2"/>
        <v>9.0834E7</v>
      </c>
      <c r="AB56" s="74">
        <f t="shared" si="3"/>
        <v>1.0</v>
      </c>
      <c r="AC56" s="74">
        <f t="shared" si="4"/>
        <v>0.10870798417382938</v>
      </c>
      <c r="AD56" s="74">
        <f t="shared" si="5"/>
        <v>0.0</v>
      </c>
      <c r="AE56" s="75">
        <f t="shared" si="6"/>
        <v>1.0</v>
      </c>
    </row>
    <row r="57" spans="8:8" ht="15.75" hidden="1">
      <c r="A57" s="67">
        <v>52187.0</v>
      </c>
      <c r="B57" s="68">
        <v>4.0</v>
      </c>
      <c r="C57" s="68">
        <v>51.0</v>
      </c>
      <c r="D57" s="69" t="s">
        <v>57</v>
      </c>
      <c r="E57" s="68">
        <v>5102.0</v>
      </c>
      <c r="F57" s="69" t="s">
        <v>102</v>
      </c>
      <c r="G57" s="68">
        <v>510201.0</v>
      </c>
      <c r="H57" s="69" t="s">
        <v>103</v>
      </c>
      <c r="I57" s="68">
        <v>5.10201201E9</v>
      </c>
      <c r="J57" s="69" t="s">
        <v>112</v>
      </c>
      <c r="K57" s="70">
        <v>7.85768E8</v>
      </c>
      <c r="L57" s="71">
        <v>6.46581E7</v>
      </c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2">
        <f t="shared" si="1"/>
        <v>0.0</v>
      </c>
      <c r="AA57" s="73">
        <f t="shared" si="2"/>
        <v>6.46581E7</v>
      </c>
      <c r="AB57" s="74">
        <f t="shared" si="3"/>
        <v>1.0</v>
      </c>
      <c r="AC57" s="74">
        <f t="shared" si="4"/>
        <v>0.08228650186823591</v>
      </c>
      <c r="AD57" s="74">
        <f t="shared" si="5"/>
        <v>0.0</v>
      </c>
      <c r="AE57" s="75">
        <f t="shared" si="6"/>
        <v>1.0</v>
      </c>
    </row>
    <row r="58" spans="8:8" s="78" ht="15.75" hidden="1" customFormat="1">
      <c r="A58" s="79">
        <v>52188.0</v>
      </c>
      <c r="B58" s="80">
        <v>4.0</v>
      </c>
      <c r="C58" s="80">
        <v>51.0</v>
      </c>
      <c r="D58" s="81" t="s">
        <v>57</v>
      </c>
      <c r="E58" s="80">
        <v>5102.0</v>
      </c>
      <c r="F58" s="81" t="s">
        <v>102</v>
      </c>
      <c r="G58" s="80">
        <v>510202.0</v>
      </c>
      <c r="H58" s="81" t="s">
        <v>113</v>
      </c>
      <c r="I58" s="80">
        <v>5.102022001E9</v>
      </c>
      <c r="J58" s="81" t="s">
        <v>114</v>
      </c>
      <c r="K58" s="82">
        <v>9.03242E8</v>
      </c>
      <c r="L58" s="83">
        <v>7.783475E7</v>
      </c>
      <c r="M58" s="83">
        <v>1.7725E7</v>
      </c>
      <c r="N58" s="83"/>
      <c r="O58" s="83"/>
      <c r="P58" s="83"/>
      <c r="Q58" s="83"/>
      <c r="R58" s="83"/>
      <c r="S58" s="83"/>
      <c r="T58" s="83">
        <v>1610000.0</v>
      </c>
      <c r="U58" s="83">
        <v>2200000.0</v>
      </c>
      <c r="V58" s="83"/>
      <c r="W58" s="83"/>
      <c r="X58" s="83"/>
      <c r="Y58" s="83"/>
      <c r="Z58" s="72">
        <f t="shared" si="1"/>
        <v>2.1535E7</v>
      </c>
      <c r="AA58" s="73">
        <f t="shared" si="2"/>
        <v>5.629975E7</v>
      </c>
      <c r="AB58" s="84">
        <f t="shared" si="3"/>
        <v>0.7233240936728133</v>
      </c>
      <c r="AC58" s="84">
        <f t="shared" si="4"/>
        <v>0.0861726425476229</v>
      </c>
      <c r="AD58" s="84">
        <f t="shared" si="5"/>
        <v>0.27667590632718675</v>
      </c>
      <c r="AE58" s="85">
        <f t="shared" si="6"/>
        <v>1.0</v>
      </c>
    </row>
    <row r="59" spans="8:8" ht="15.75" hidden="1">
      <c r="A59" s="67">
        <v>52189.0</v>
      </c>
      <c r="B59" s="68">
        <v>4.0</v>
      </c>
      <c r="C59" s="68">
        <v>51.0</v>
      </c>
      <c r="D59" s="69" t="s">
        <v>57</v>
      </c>
      <c r="E59" s="68">
        <v>5102.0</v>
      </c>
      <c r="F59" s="69" t="s">
        <v>102</v>
      </c>
      <c r="G59" s="68">
        <v>510202.0</v>
      </c>
      <c r="H59" s="69" t="s">
        <v>113</v>
      </c>
      <c r="I59" s="68">
        <v>5.102022002E9</v>
      </c>
      <c r="J59" s="69" t="s">
        <v>115</v>
      </c>
      <c r="K59" s="70">
        <v>8.90256E8</v>
      </c>
      <c r="L59" s="71">
        <v>9.683755E7</v>
      </c>
      <c r="M59" s="71">
        <v>1.9055E7</v>
      </c>
      <c r="N59" s="71"/>
      <c r="O59" s="71"/>
      <c r="P59" s="71"/>
      <c r="Q59" s="71"/>
      <c r="R59" s="71"/>
      <c r="S59" s="71"/>
      <c r="T59" s="71"/>
      <c r="U59" s="71">
        <v>8650000.0</v>
      </c>
      <c r="V59" s="71"/>
      <c r="W59" s="71"/>
      <c r="X59" s="71"/>
      <c r="Y59" s="71"/>
      <c r="Z59" s="72">
        <f t="shared" si="1"/>
        <v>2.7705E7</v>
      </c>
      <c r="AA59" s="73">
        <f t="shared" si="2"/>
        <v>6.913255E7</v>
      </c>
      <c r="AB59" s="74">
        <f t="shared" si="3"/>
        <v>0.7139023033936732</v>
      </c>
      <c r="AC59" s="74">
        <f t="shared" si="4"/>
        <v>0.10877494788016032</v>
      </c>
      <c r="AD59" s="74">
        <f t="shared" si="5"/>
        <v>0.2860976966063268</v>
      </c>
      <c r="AE59" s="75">
        <f t="shared" si="6"/>
        <v>1.0</v>
      </c>
    </row>
    <row r="60" spans="8:8" ht="15.75" hidden="1">
      <c r="A60" s="67">
        <v>52190.0</v>
      </c>
      <c r="B60" s="68">
        <v>4.0</v>
      </c>
      <c r="C60" s="68">
        <v>51.0</v>
      </c>
      <c r="D60" s="69" t="s">
        <v>57</v>
      </c>
      <c r="E60" s="68">
        <v>5102.0</v>
      </c>
      <c r="F60" s="69" t="s">
        <v>102</v>
      </c>
      <c r="G60" s="68">
        <v>510202.0</v>
      </c>
      <c r="H60" s="69" t="s">
        <v>113</v>
      </c>
      <c r="I60" s="68">
        <v>5.102022003E9</v>
      </c>
      <c r="J60" s="69" t="s">
        <v>116</v>
      </c>
      <c r="K60" s="70">
        <v>1.115305E9</v>
      </c>
      <c r="L60" s="71">
        <v>9.11915E7</v>
      </c>
      <c r="M60" s="71">
        <v>3.9555E7</v>
      </c>
      <c r="N60" s="71"/>
      <c r="O60" s="71"/>
      <c r="P60" s="71"/>
      <c r="Q60" s="71"/>
      <c r="R60" s="71"/>
      <c r="S60" s="71"/>
      <c r="T60" s="71"/>
      <c r="U60" s="71">
        <v>7380000.0</v>
      </c>
      <c r="V60" s="71"/>
      <c r="W60" s="71"/>
      <c r="X60" s="71"/>
      <c r="Y60" s="71"/>
      <c r="Z60" s="72">
        <f t="shared" si="1"/>
        <v>4.6935E7</v>
      </c>
      <c r="AA60" s="73">
        <f t="shared" si="2"/>
        <v>4.42565E7</v>
      </c>
      <c r="AB60" s="74">
        <f t="shared" si="3"/>
        <v>0.48531387245521784</v>
      </c>
      <c r="AC60" s="74">
        <f t="shared" si="4"/>
        <v>0.08176373279058195</v>
      </c>
      <c r="AD60" s="74">
        <f t="shared" si="5"/>
        <v>0.5146861275447822</v>
      </c>
      <c r="AE60" s="75">
        <f t="shared" si="6"/>
        <v>1.0</v>
      </c>
    </row>
    <row r="61" spans="8:8" ht="15.75" hidden="1">
      <c r="A61" s="67">
        <v>52191.0</v>
      </c>
      <c r="B61" s="68">
        <v>4.0</v>
      </c>
      <c r="C61" s="68">
        <v>51.0</v>
      </c>
      <c r="D61" s="69" t="s">
        <v>57</v>
      </c>
      <c r="E61" s="68">
        <v>5102.0</v>
      </c>
      <c r="F61" s="69" t="s">
        <v>102</v>
      </c>
      <c r="G61" s="68">
        <v>510202.0</v>
      </c>
      <c r="H61" s="69" t="s">
        <v>113</v>
      </c>
      <c r="I61" s="68">
        <v>5.102022004E9</v>
      </c>
      <c r="J61" s="69" t="s">
        <v>117</v>
      </c>
      <c r="K61" s="70">
        <v>1.179905E9</v>
      </c>
      <c r="L61" s="71">
        <v>1.02685E8</v>
      </c>
      <c r="M61" s="71">
        <v>6.2565E7</v>
      </c>
      <c r="N61" s="71"/>
      <c r="O61" s="71"/>
      <c r="P61" s="71"/>
      <c r="Q61" s="71"/>
      <c r="R61" s="71"/>
      <c r="S61" s="71"/>
      <c r="T61" s="71"/>
      <c r="U61" s="71">
        <v>3200000.0</v>
      </c>
      <c r="V61" s="71"/>
      <c r="W61" s="71"/>
      <c r="X61" s="71"/>
      <c r="Y61" s="71"/>
      <c r="Z61" s="72">
        <f t="shared" si="1"/>
        <v>6.5765E7</v>
      </c>
      <c r="AA61" s="73">
        <f t="shared" si="2"/>
        <v>3.692E7</v>
      </c>
      <c r="AB61" s="74">
        <f t="shared" si="3"/>
        <v>0.35954618493450846</v>
      </c>
      <c r="AC61" s="74">
        <f t="shared" si="4"/>
        <v>0.08702819294773732</v>
      </c>
      <c r="AD61" s="74">
        <f t="shared" si="5"/>
        <v>0.6404538150654916</v>
      </c>
      <c r="AE61" s="75">
        <f t="shared" si="6"/>
        <v>1.0</v>
      </c>
    </row>
    <row r="62" spans="8:8" ht="15.75" hidden="1">
      <c r="A62" s="67">
        <v>52192.0</v>
      </c>
      <c r="B62" s="68">
        <v>4.0</v>
      </c>
      <c r="C62" s="68">
        <v>51.0</v>
      </c>
      <c r="D62" s="69" t="s">
        <v>57</v>
      </c>
      <c r="E62" s="68">
        <v>5102.0</v>
      </c>
      <c r="F62" s="69" t="s">
        <v>102</v>
      </c>
      <c r="G62" s="68">
        <v>510202.0</v>
      </c>
      <c r="H62" s="69" t="s">
        <v>113</v>
      </c>
      <c r="I62" s="68">
        <v>5.102022005E9</v>
      </c>
      <c r="J62" s="69" t="s">
        <v>118</v>
      </c>
      <c r="K62" s="70">
        <v>8.47111E8</v>
      </c>
      <c r="L62" s="71">
        <v>8.214213E7</v>
      </c>
      <c r="M62" s="71">
        <v>3.9582E7</v>
      </c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2">
        <f t="shared" si="1"/>
        <v>3.9582E7</v>
      </c>
      <c r="AA62" s="73">
        <f t="shared" si="2"/>
        <v>4.256013E7</v>
      </c>
      <c r="AB62" s="74">
        <f t="shared" si="3"/>
        <v>0.5181279082974839</v>
      </c>
      <c r="AC62" s="74">
        <f t="shared" si="4"/>
        <v>0.09696737499572075</v>
      </c>
      <c r="AD62" s="74">
        <f t="shared" si="5"/>
        <v>0.4818720917025161</v>
      </c>
      <c r="AE62" s="75">
        <f t="shared" si="6"/>
        <v>1.0</v>
      </c>
    </row>
    <row r="63" spans="8:8" ht="15.75" hidden="1">
      <c r="A63" s="67">
        <v>52193.0</v>
      </c>
      <c r="B63" s="68">
        <v>4.0</v>
      </c>
      <c r="C63" s="68">
        <v>51.0</v>
      </c>
      <c r="D63" s="69" t="s">
        <v>57</v>
      </c>
      <c r="E63" s="68">
        <v>5102.0</v>
      </c>
      <c r="F63" s="69" t="s">
        <v>102</v>
      </c>
      <c r="G63" s="68">
        <v>510202.0</v>
      </c>
      <c r="H63" s="69" t="s">
        <v>113</v>
      </c>
      <c r="I63" s="68">
        <v>5.102022006E9</v>
      </c>
      <c r="J63" s="69" t="s">
        <v>119</v>
      </c>
      <c r="K63" s="70">
        <v>8.69866E8</v>
      </c>
      <c r="L63" s="71">
        <v>8.7258E7</v>
      </c>
      <c r="M63" s="71">
        <v>3.7371E7</v>
      </c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2">
        <f t="shared" si="1"/>
        <v>3.7371E7</v>
      </c>
      <c r="AA63" s="73">
        <f t="shared" si="2"/>
        <v>4.9887E7</v>
      </c>
      <c r="AB63" s="74">
        <f t="shared" si="3"/>
        <v>0.5717183524719797</v>
      </c>
      <c r="AC63" s="74">
        <f t="shared" si="4"/>
        <v>0.10031200207848105</v>
      </c>
      <c r="AD63" s="74">
        <f t="shared" si="5"/>
        <v>0.42828164752802034</v>
      </c>
      <c r="AE63" s="75">
        <f t="shared" si="6"/>
        <v>1.0</v>
      </c>
    </row>
    <row r="64" spans="8:8" ht="15.75" hidden="1">
      <c r="A64" s="67">
        <v>52194.0</v>
      </c>
      <c r="B64" s="68">
        <v>4.0</v>
      </c>
      <c r="C64" s="68">
        <v>51.0</v>
      </c>
      <c r="D64" s="69" t="s">
        <v>57</v>
      </c>
      <c r="E64" s="68">
        <v>5102.0</v>
      </c>
      <c r="F64" s="69" t="s">
        <v>102</v>
      </c>
      <c r="G64" s="68">
        <v>510202.0</v>
      </c>
      <c r="H64" s="69" t="s">
        <v>113</v>
      </c>
      <c r="I64" s="68">
        <v>5.102022007E9</v>
      </c>
      <c r="J64" s="69" t="s">
        <v>120</v>
      </c>
      <c r="K64" s="70">
        <v>8.07881E8</v>
      </c>
      <c r="L64" s="71">
        <v>6.465E7</v>
      </c>
      <c r="M64" s="71">
        <v>1.65545E7</v>
      </c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2">
        <f t="shared" si="1"/>
        <v>1.65545E7</v>
      </c>
      <c r="AA64" s="73">
        <f t="shared" si="2"/>
        <v>4.80955E7</v>
      </c>
      <c r="AB64" s="89">
        <f t="shared" si="3"/>
        <v>0.7439365815931941</v>
      </c>
      <c r="AC64" s="89">
        <f t="shared" si="4"/>
        <v>0.08002416197435018</v>
      </c>
      <c r="AD64" s="89">
        <f t="shared" si="5"/>
        <v>0.25606341840680585</v>
      </c>
      <c r="AE64" s="90">
        <f t="shared" si="6"/>
        <v>1.0</v>
      </c>
    </row>
    <row r="65" spans="8:8" ht="15.75" hidden="1">
      <c r="A65" s="67">
        <v>52195.0</v>
      </c>
      <c r="B65" s="68">
        <v>4.0</v>
      </c>
      <c r="C65" s="68">
        <v>51.0</v>
      </c>
      <c r="D65" s="69" t="s">
        <v>57</v>
      </c>
      <c r="E65" s="68">
        <v>5102.0</v>
      </c>
      <c r="F65" s="69" t="s">
        <v>102</v>
      </c>
      <c r="G65" s="68">
        <v>510202.0</v>
      </c>
      <c r="H65" s="69" t="s">
        <v>113</v>
      </c>
      <c r="I65" s="68">
        <v>5.102022008E9</v>
      </c>
      <c r="J65" s="69" t="s">
        <v>121</v>
      </c>
      <c r="K65" s="70">
        <v>9.20744E8</v>
      </c>
      <c r="L65" s="71">
        <v>7.7295E7</v>
      </c>
      <c r="M65" s="71">
        <v>1.3055E7</v>
      </c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2">
        <f t="shared" si="1"/>
        <v>1.3055E7</v>
      </c>
      <c r="AA65" s="73">
        <f t="shared" si="2"/>
        <v>6.424E7</v>
      </c>
      <c r="AB65" s="74">
        <f t="shared" si="3"/>
        <v>0.8311016236496539</v>
      </c>
      <c r="AC65" s="74">
        <f t="shared" si="4"/>
        <v>0.08394841562909995</v>
      </c>
      <c r="AD65" s="74">
        <f t="shared" si="5"/>
        <v>0.16889837635034607</v>
      </c>
      <c r="AE65" s="75">
        <f t="shared" si="6"/>
        <v>1.0</v>
      </c>
    </row>
    <row r="66" spans="8:8" ht="15.75" hidden="1">
      <c r="A66" s="67">
        <v>52196.0</v>
      </c>
      <c r="B66" s="68">
        <v>4.0</v>
      </c>
      <c r="C66" s="68">
        <v>51.0</v>
      </c>
      <c r="D66" s="69" t="s">
        <v>57</v>
      </c>
      <c r="E66" s="68">
        <v>5102.0</v>
      </c>
      <c r="F66" s="69" t="s">
        <v>102</v>
      </c>
      <c r="G66" s="68">
        <v>510202.0</v>
      </c>
      <c r="H66" s="69" t="s">
        <v>113</v>
      </c>
      <c r="I66" s="68">
        <v>5.102022009E9</v>
      </c>
      <c r="J66" s="69" t="s">
        <v>122</v>
      </c>
      <c r="K66" s="70">
        <v>8.91847E8</v>
      </c>
      <c r="L66" s="71">
        <v>8.1735E7</v>
      </c>
      <c r="M66" s="71">
        <v>2.28045E7</v>
      </c>
      <c r="N66" s="71"/>
      <c r="O66" s="71"/>
      <c r="P66" s="71"/>
      <c r="Q66" s="71"/>
      <c r="R66" s="71"/>
      <c r="S66" s="71"/>
      <c r="T66" s="71"/>
      <c r="U66" s="71">
        <v>1132000.0</v>
      </c>
      <c r="V66" s="71"/>
      <c r="W66" s="71"/>
      <c r="X66" s="71"/>
      <c r="Y66" s="71"/>
      <c r="Z66" s="72">
        <f t="shared" si="1"/>
        <v>2.39365E7</v>
      </c>
      <c r="AA66" s="73">
        <f t="shared" si="2"/>
        <v>5.77985E7</v>
      </c>
      <c r="AB66" s="74">
        <f t="shared" si="3"/>
        <v>0.7071450419037132</v>
      </c>
      <c r="AC66" s="74">
        <f t="shared" si="4"/>
        <v>0.09164688562051562</v>
      </c>
      <c r="AD66" s="74">
        <f t="shared" si="5"/>
        <v>0.29285495809628675</v>
      </c>
      <c r="AE66" s="75">
        <f t="shared" si="6"/>
        <v>1.0</v>
      </c>
    </row>
    <row r="67" spans="8:8" ht="15.75" hidden="1">
      <c r="A67" s="67">
        <v>52197.0</v>
      </c>
      <c r="B67" s="68">
        <v>4.0</v>
      </c>
      <c r="C67" s="68">
        <v>51.0</v>
      </c>
      <c r="D67" s="69" t="s">
        <v>57</v>
      </c>
      <c r="E67" s="68">
        <v>5102.0</v>
      </c>
      <c r="F67" s="69" t="s">
        <v>102</v>
      </c>
      <c r="G67" s="68">
        <v>510202.0</v>
      </c>
      <c r="H67" s="69" t="s">
        <v>113</v>
      </c>
      <c r="I67" s="68">
        <v>5.10202201E9</v>
      </c>
      <c r="J67" s="69" t="s">
        <v>123</v>
      </c>
      <c r="K67" s="70">
        <v>8.36359E8</v>
      </c>
      <c r="L67" s="71">
        <v>7.206E7</v>
      </c>
      <c r="M67" s="71">
        <v>2.4978E7</v>
      </c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2">
        <f t="shared" si="1"/>
        <v>2.4978E7</v>
      </c>
      <c r="AA67" s="73">
        <f t="shared" si="2"/>
        <v>4.7082E7</v>
      </c>
      <c r="AB67" s="74">
        <f t="shared" si="3"/>
        <v>0.6533721898417985</v>
      </c>
      <c r="AC67" s="74">
        <f t="shared" si="4"/>
        <v>0.08615917327367793</v>
      </c>
      <c r="AD67" s="74">
        <f t="shared" si="5"/>
        <v>0.3466278101582015</v>
      </c>
      <c r="AE67" s="75">
        <f t="shared" si="6"/>
        <v>1.0000000000000009</v>
      </c>
    </row>
    <row r="68" spans="8:8" s="78" ht="15.75" hidden="1" customFormat="1">
      <c r="A68" s="79">
        <v>52198.0</v>
      </c>
      <c r="B68" s="80">
        <v>4.0</v>
      </c>
      <c r="C68" s="80">
        <v>51.0</v>
      </c>
      <c r="D68" s="81" t="s">
        <v>57</v>
      </c>
      <c r="E68" s="80">
        <v>5102.0</v>
      </c>
      <c r="F68" s="81" t="s">
        <v>102</v>
      </c>
      <c r="G68" s="80">
        <v>510203.0</v>
      </c>
      <c r="H68" s="81" t="s">
        <v>124</v>
      </c>
      <c r="I68" s="80">
        <v>5.102032001E9</v>
      </c>
      <c r="J68" s="81" t="s">
        <v>125</v>
      </c>
      <c r="K68" s="82">
        <v>9.66508E8</v>
      </c>
      <c r="L68" s="83">
        <v>1.80705E8</v>
      </c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72">
        <f t="shared" si="1"/>
        <v>0.0</v>
      </c>
      <c r="AA68" s="73">
        <f t="shared" si="2"/>
        <v>1.80705E8</v>
      </c>
      <c r="AB68" s="84">
        <f t="shared" si="3"/>
        <v>1.0</v>
      </c>
      <c r="AC68" s="84">
        <f t="shared" si="4"/>
        <v>0.18696689525591098</v>
      </c>
      <c r="AD68" s="84">
        <f t="shared" si="5"/>
        <v>0.0</v>
      </c>
      <c r="AE68" s="85">
        <f t="shared" si="6"/>
        <v>1.0</v>
      </c>
    </row>
    <row r="69" spans="8:8" ht="15.75" hidden="1">
      <c r="A69" s="67">
        <v>52199.0</v>
      </c>
      <c r="B69" s="68">
        <v>4.0</v>
      </c>
      <c r="C69" s="68">
        <v>51.0</v>
      </c>
      <c r="D69" s="69" t="s">
        <v>57</v>
      </c>
      <c r="E69" s="68">
        <v>5102.0</v>
      </c>
      <c r="F69" s="69" t="s">
        <v>102</v>
      </c>
      <c r="G69" s="68">
        <v>510203.0</v>
      </c>
      <c r="H69" s="69" t="s">
        <v>124</v>
      </c>
      <c r="I69" s="68">
        <v>5.102032002E9</v>
      </c>
      <c r="J69" s="69" t="s">
        <v>126</v>
      </c>
      <c r="K69" s="70">
        <v>9.60154E8</v>
      </c>
      <c r="L69" s="71">
        <v>1.1047971654E8</v>
      </c>
      <c r="M69" s="71">
        <v>1.875E7</v>
      </c>
      <c r="N69" s="71"/>
      <c r="O69" s="71">
        <v>950000.0</v>
      </c>
      <c r="P69" s="71">
        <v>1000000.0</v>
      </c>
      <c r="Q69" s="71"/>
      <c r="R69" s="71">
        <v>2500000.0</v>
      </c>
      <c r="S69" s="71"/>
      <c r="T69" s="71"/>
      <c r="U69" s="71">
        <v>2691000.0</v>
      </c>
      <c r="V69" s="71"/>
      <c r="W69" s="71"/>
      <c r="X69" s="71">
        <v>9601500.0</v>
      </c>
      <c r="Y69" s="71">
        <v>100000.0</v>
      </c>
      <c r="Z69" s="72">
        <f t="shared" si="1"/>
        <v>3.55925E7</v>
      </c>
      <c r="AA69" s="73">
        <f t="shared" si="2"/>
        <v>7.488721654E7</v>
      </c>
      <c r="AB69" s="74">
        <f t="shared" si="3"/>
        <v>0.6778367910899421</v>
      </c>
      <c r="AC69" s="74">
        <f t="shared" si="4"/>
        <v>0.1150645797861593</v>
      </c>
      <c r="AD69" s="74">
        <f t="shared" si="5"/>
        <v>0.3221632089100579</v>
      </c>
      <c r="AE69" s="75">
        <f t="shared" si="6"/>
        <v>1.0</v>
      </c>
    </row>
    <row r="70" spans="8:8" ht="15.75" hidden="1">
      <c r="A70" s="67">
        <v>52200.0</v>
      </c>
      <c r="B70" s="68">
        <v>4.0</v>
      </c>
      <c r="C70" s="68">
        <v>51.0</v>
      </c>
      <c r="D70" s="69" t="s">
        <v>57</v>
      </c>
      <c r="E70" s="68">
        <v>5102.0</v>
      </c>
      <c r="F70" s="69" t="s">
        <v>102</v>
      </c>
      <c r="G70" s="68">
        <v>510203.0</v>
      </c>
      <c r="H70" s="69" t="s">
        <v>124</v>
      </c>
      <c r="I70" s="68">
        <v>5.102032003E9</v>
      </c>
      <c r="J70" s="69" t="s">
        <v>127</v>
      </c>
      <c r="K70" s="70">
        <v>9.41616E8</v>
      </c>
      <c r="L70" s="71">
        <v>9.3524625E7</v>
      </c>
      <c r="M70" s="71"/>
      <c r="N70" s="71"/>
      <c r="O70" s="71">
        <v>574625.0</v>
      </c>
      <c r="P70" s="71"/>
      <c r="Q70" s="71"/>
      <c r="R70" s="71">
        <v>3.9E7</v>
      </c>
      <c r="S70" s="71"/>
      <c r="T70" s="71"/>
      <c r="U70" s="71">
        <v>4500000.0</v>
      </c>
      <c r="V70" s="71"/>
      <c r="W70" s="71"/>
      <c r="X70" s="71">
        <v>1.2894E7</v>
      </c>
      <c r="Y70" s="71">
        <v>4950000.0</v>
      </c>
      <c r="Z70" s="72">
        <f t="shared" si="1"/>
        <v>6.1918625E7</v>
      </c>
      <c r="AA70" s="73">
        <f t="shared" si="2"/>
        <v>3.1606E7</v>
      </c>
      <c r="AB70" s="74">
        <f t="shared" si="3"/>
        <v>0.33794308183539895</v>
      </c>
      <c r="AC70" s="74">
        <f t="shared" si="4"/>
        <v>0.09932352997400214</v>
      </c>
      <c r="AD70" s="74">
        <f t="shared" si="5"/>
        <v>0.662056918164601</v>
      </c>
      <c r="AE70" s="75">
        <f t="shared" si="6"/>
        <v>1.0</v>
      </c>
    </row>
    <row r="71" spans="8:8" ht="15.75" hidden="1">
      <c r="A71" s="67">
        <v>52201.0</v>
      </c>
      <c r="B71" s="68">
        <v>4.0</v>
      </c>
      <c r="C71" s="68">
        <v>51.0</v>
      </c>
      <c r="D71" s="69" t="s">
        <v>57</v>
      </c>
      <c r="E71" s="68">
        <v>5102.0</v>
      </c>
      <c r="F71" s="69" t="s">
        <v>102</v>
      </c>
      <c r="G71" s="68">
        <v>510203.0</v>
      </c>
      <c r="H71" s="69" t="s">
        <v>124</v>
      </c>
      <c r="I71" s="68">
        <v>5.102032004E9</v>
      </c>
      <c r="J71" s="69" t="s">
        <v>128</v>
      </c>
      <c r="K71" s="70">
        <v>8.09025E8</v>
      </c>
      <c r="L71" s="71">
        <v>1.10085E8</v>
      </c>
      <c r="M71" s="71">
        <v>150000.0</v>
      </c>
      <c r="N71" s="71">
        <v>4800000.0</v>
      </c>
      <c r="O71" s="71">
        <v>150000.0</v>
      </c>
      <c r="P71" s="71">
        <v>6750000.0</v>
      </c>
      <c r="Q71" s="71">
        <v>600000.0</v>
      </c>
      <c r="R71" s="71">
        <v>675000.0</v>
      </c>
      <c r="S71" s="71"/>
      <c r="T71" s="71"/>
      <c r="U71" s="71"/>
      <c r="V71" s="71"/>
      <c r="W71" s="71"/>
      <c r="X71" s="71"/>
      <c r="Y71" s="71"/>
      <c r="Z71" s="72">
        <f t="shared" si="1"/>
        <v>1.3125E7</v>
      </c>
      <c r="AA71" s="73">
        <f t="shared" si="2"/>
        <v>9.696E7</v>
      </c>
      <c r="AB71" s="74">
        <f t="shared" si="3"/>
        <v>0.8807739474042785</v>
      </c>
      <c r="AC71" s="74">
        <f t="shared" si="4"/>
        <v>0.13607119681097618</v>
      </c>
      <c r="AD71" s="74">
        <f t="shared" si="5"/>
        <v>0.11922605259572149</v>
      </c>
      <c r="AE71" s="75">
        <f t="shared" si="6"/>
        <v>1.0</v>
      </c>
    </row>
    <row r="72" spans="8:8" ht="15.75" hidden="1">
      <c r="A72" s="67">
        <v>52202.0</v>
      </c>
      <c r="B72" s="68">
        <v>4.0</v>
      </c>
      <c r="C72" s="68">
        <v>51.0</v>
      </c>
      <c r="D72" s="69" t="s">
        <v>57</v>
      </c>
      <c r="E72" s="68">
        <v>5102.0</v>
      </c>
      <c r="F72" s="69" t="s">
        <v>102</v>
      </c>
      <c r="G72" s="68">
        <v>510203.0</v>
      </c>
      <c r="H72" s="69" t="s">
        <v>124</v>
      </c>
      <c r="I72" s="68">
        <v>5.102032005E9</v>
      </c>
      <c r="J72" s="69" t="s">
        <v>129</v>
      </c>
      <c r="K72" s="70">
        <v>1.039572E9</v>
      </c>
      <c r="L72" s="71">
        <v>1.6006465E8</v>
      </c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2">
        <f t="shared" si="7" ref="Z72:Z135">SUM(M72:Y72)</f>
        <v>0.0</v>
      </c>
      <c r="AA72" s="73">
        <f t="shared" si="8" ref="AA72:AA135">L72-Z72</f>
        <v>1.6006465E8</v>
      </c>
      <c r="AB72" s="74">
        <f t="shared" si="9" ref="AB72:AB135">AA72/L72</f>
        <v>1.0</v>
      </c>
      <c r="AC72" s="74">
        <f t="shared" si="10" ref="AC72:AC135">L72/K72</f>
        <v>0.15397168257706056</v>
      </c>
      <c r="AD72" s="74">
        <f t="shared" si="11" ref="AD72:AD135">Z72/L72</f>
        <v>0.0</v>
      </c>
      <c r="AE72" s="75">
        <f t="shared" si="12" ref="AE72:AE135">AD72+AB72</f>
        <v>1.0</v>
      </c>
    </row>
    <row r="73" spans="8:8" ht="15.75" hidden="1">
      <c r="A73" s="67">
        <v>52203.0</v>
      </c>
      <c r="B73" s="68">
        <v>4.0</v>
      </c>
      <c r="C73" s="68">
        <v>51.0</v>
      </c>
      <c r="D73" s="69" t="s">
        <v>57</v>
      </c>
      <c r="E73" s="68">
        <v>5102.0</v>
      </c>
      <c r="F73" s="69" t="s">
        <v>102</v>
      </c>
      <c r="G73" s="68">
        <v>510203.0</v>
      </c>
      <c r="H73" s="69" t="s">
        <v>124</v>
      </c>
      <c r="I73" s="68">
        <v>5.102032006E9</v>
      </c>
      <c r="J73" s="69" t="s">
        <v>130</v>
      </c>
      <c r="K73" s="70">
        <v>9.15879E8</v>
      </c>
      <c r="L73" s="71">
        <v>1.0445E8</v>
      </c>
      <c r="M73" s="71">
        <v>1.53E7</v>
      </c>
      <c r="N73" s="71">
        <v>7950000.0</v>
      </c>
      <c r="O73" s="71"/>
      <c r="P73" s="71">
        <v>1.1125E7</v>
      </c>
      <c r="Q73" s="71">
        <v>5000000.0</v>
      </c>
      <c r="R73" s="71">
        <v>1.48E7</v>
      </c>
      <c r="S73" s="71"/>
      <c r="T73" s="71"/>
      <c r="U73" s="71">
        <v>5600000.0</v>
      </c>
      <c r="V73" s="71"/>
      <c r="W73" s="71">
        <v>5043000.0</v>
      </c>
      <c r="X73" s="71">
        <v>3132000.0</v>
      </c>
      <c r="Y73" s="71">
        <v>3.205E7</v>
      </c>
      <c r="Z73" s="72">
        <f t="shared" si="7"/>
        <v>1.0E8</v>
      </c>
      <c r="AA73" s="73">
        <f t="shared" si="8"/>
        <v>4450000.0</v>
      </c>
      <c r="AB73" s="74">
        <f t="shared" si="9"/>
        <v>0.04260411680229775</v>
      </c>
      <c r="AC73" s="74">
        <f t="shared" si="10"/>
        <v>0.11404344897087934</v>
      </c>
      <c r="AD73" s="74">
        <f t="shared" si="11"/>
        <v>0.9573958831977023</v>
      </c>
      <c r="AE73" s="75">
        <f t="shared" si="12"/>
        <v>0.9999999999999998</v>
      </c>
    </row>
    <row r="74" spans="8:8" ht="15.75" hidden="1">
      <c r="A74" s="67">
        <v>52204.0</v>
      </c>
      <c r="B74" s="68">
        <v>4.0</v>
      </c>
      <c r="C74" s="68">
        <v>51.0</v>
      </c>
      <c r="D74" s="69" t="s">
        <v>57</v>
      </c>
      <c r="E74" s="68">
        <v>5102.0</v>
      </c>
      <c r="F74" s="69" t="s">
        <v>102</v>
      </c>
      <c r="G74" s="68">
        <v>510203.0</v>
      </c>
      <c r="H74" s="69" t="s">
        <v>124</v>
      </c>
      <c r="I74" s="68">
        <v>5.102032007E9</v>
      </c>
      <c r="J74" s="69" t="s">
        <v>131</v>
      </c>
      <c r="K74" s="70">
        <v>8.72214E8</v>
      </c>
      <c r="L74" s="71">
        <v>1.317029E8</v>
      </c>
      <c r="M74" s="71"/>
      <c r="N74" s="71"/>
      <c r="O74" s="71"/>
      <c r="P74" s="71"/>
      <c r="Q74" s="71"/>
      <c r="R74" s="71">
        <v>9000000.0</v>
      </c>
      <c r="S74" s="71"/>
      <c r="T74" s="71"/>
      <c r="U74" s="71">
        <v>235000.0</v>
      </c>
      <c r="V74" s="71"/>
      <c r="W74" s="71"/>
      <c r="X74" s="71">
        <v>1020000.0</v>
      </c>
      <c r="Y74" s="71">
        <v>5500000.0</v>
      </c>
      <c r="Z74" s="72">
        <f t="shared" si="7"/>
        <v>1.5755E7</v>
      </c>
      <c r="AA74" s="73">
        <f t="shared" si="8"/>
        <v>1.159479E8</v>
      </c>
      <c r="AB74" s="74">
        <f t="shared" si="9"/>
        <v>0.8803746918253129</v>
      </c>
      <c r="AC74" s="74">
        <f t="shared" si="10"/>
        <v>0.1509983788382209</v>
      </c>
      <c r="AD74" s="74">
        <f t="shared" si="11"/>
        <v>0.11962530817468711</v>
      </c>
      <c r="AE74" s="75">
        <f t="shared" si="12"/>
        <v>1.0</v>
      </c>
    </row>
    <row r="75" spans="8:8" ht="15.75" hidden="1">
      <c r="A75" s="67">
        <v>52205.0</v>
      </c>
      <c r="B75" s="68">
        <v>4.0</v>
      </c>
      <c r="C75" s="68">
        <v>51.0</v>
      </c>
      <c r="D75" s="69" t="s">
        <v>57</v>
      </c>
      <c r="E75" s="68">
        <v>5102.0</v>
      </c>
      <c r="F75" s="69" t="s">
        <v>102</v>
      </c>
      <c r="G75" s="68">
        <v>510203.0</v>
      </c>
      <c r="H75" s="69" t="s">
        <v>124</v>
      </c>
      <c r="I75" s="68">
        <v>5.102032008E9</v>
      </c>
      <c r="J75" s="69" t="s">
        <v>132</v>
      </c>
      <c r="K75" s="70">
        <v>8.41672E8</v>
      </c>
      <c r="L75" s="71">
        <v>8.1165E7</v>
      </c>
      <c r="M75" s="71"/>
      <c r="N75" s="71"/>
      <c r="O75" s="71"/>
      <c r="P75" s="71">
        <v>7300000.0</v>
      </c>
      <c r="Q75" s="71"/>
      <c r="R75" s="71">
        <v>2.62E7</v>
      </c>
      <c r="S75" s="71"/>
      <c r="T75" s="71"/>
      <c r="U75" s="71">
        <v>9300000.0</v>
      </c>
      <c r="V75" s="71"/>
      <c r="W75" s="71"/>
      <c r="X75" s="71"/>
      <c r="Y75" s="71"/>
      <c r="Z75" s="72">
        <f t="shared" si="7"/>
        <v>4.28E7</v>
      </c>
      <c r="AA75" s="73">
        <f t="shared" si="8"/>
        <v>3.8365E7</v>
      </c>
      <c r="AB75" s="74">
        <f t="shared" si="9"/>
        <v>0.47267911045401345</v>
      </c>
      <c r="AC75" s="74">
        <f t="shared" si="10"/>
        <v>0.09643305230541113</v>
      </c>
      <c r="AD75" s="74">
        <f t="shared" si="11"/>
        <v>0.5273208895459865</v>
      </c>
      <c r="AE75" s="75">
        <f t="shared" si="12"/>
        <v>1.0</v>
      </c>
    </row>
    <row r="76" spans="8:8" ht="15.75" hidden="1">
      <c r="A76" s="67">
        <v>52206.0</v>
      </c>
      <c r="B76" s="68">
        <v>4.0</v>
      </c>
      <c r="C76" s="68">
        <v>51.0</v>
      </c>
      <c r="D76" s="69" t="s">
        <v>57</v>
      </c>
      <c r="E76" s="68">
        <v>5102.0</v>
      </c>
      <c r="F76" s="69" t="s">
        <v>102</v>
      </c>
      <c r="G76" s="68">
        <v>510203.0</v>
      </c>
      <c r="H76" s="69" t="s">
        <v>124</v>
      </c>
      <c r="I76" s="68">
        <v>5.102032009E9</v>
      </c>
      <c r="J76" s="69" t="s">
        <v>133</v>
      </c>
      <c r="K76" s="70">
        <v>8.81437E8</v>
      </c>
      <c r="L76" s="71">
        <v>1.7305775E8</v>
      </c>
      <c r="M76" s="71">
        <v>2595000.0</v>
      </c>
      <c r="N76" s="71"/>
      <c r="O76" s="71">
        <v>1420000.0</v>
      </c>
      <c r="P76" s="71">
        <v>1.2E7</v>
      </c>
      <c r="Q76" s="71"/>
      <c r="R76" s="71">
        <v>820000.0</v>
      </c>
      <c r="S76" s="71"/>
      <c r="T76" s="71">
        <v>900000.0</v>
      </c>
      <c r="U76" s="71">
        <v>1.6262E7</v>
      </c>
      <c r="V76" s="71"/>
      <c r="W76" s="71">
        <v>5755000.0</v>
      </c>
      <c r="X76" s="71">
        <v>7036000.0</v>
      </c>
      <c r="Y76" s="71"/>
      <c r="Z76" s="72">
        <f t="shared" si="7"/>
        <v>4.6788E7</v>
      </c>
      <c r="AA76" s="73">
        <f t="shared" si="8"/>
        <v>1.2626975E8</v>
      </c>
      <c r="AB76" s="74">
        <f t="shared" si="9"/>
        <v>0.7296393833850261</v>
      </c>
      <c r="AC76" s="74">
        <f t="shared" si="10"/>
        <v>0.19633592644738082</v>
      </c>
      <c r="AD76" s="74">
        <f t="shared" si="11"/>
        <v>0.2703606166149739</v>
      </c>
      <c r="AE76" s="75">
        <f t="shared" si="12"/>
        <v>1.0</v>
      </c>
    </row>
    <row r="77" spans="8:8" ht="15.75" hidden="1">
      <c r="A77" s="67">
        <v>52207.0</v>
      </c>
      <c r="B77" s="68">
        <v>4.0</v>
      </c>
      <c r="C77" s="68">
        <v>51.0</v>
      </c>
      <c r="D77" s="69" t="s">
        <v>57</v>
      </c>
      <c r="E77" s="68">
        <v>5102.0</v>
      </c>
      <c r="F77" s="69" t="s">
        <v>102</v>
      </c>
      <c r="G77" s="68">
        <v>510203.0</v>
      </c>
      <c r="H77" s="69" t="s">
        <v>124</v>
      </c>
      <c r="I77" s="68">
        <v>5.10203201E9</v>
      </c>
      <c r="J77" s="69" t="s">
        <v>134</v>
      </c>
      <c r="K77" s="70">
        <v>8.16848E8</v>
      </c>
      <c r="L77" s="71">
        <v>1.15076063E8</v>
      </c>
      <c r="M77" s="71"/>
      <c r="N77" s="71">
        <v>7352000.0</v>
      </c>
      <c r="O77" s="71">
        <v>570000.0</v>
      </c>
      <c r="P77" s="71"/>
      <c r="Q77" s="71">
        <v>636000.0</v>
      </c>
      <c r="R77" s="71"/>
      <c r="S77" s="71"/>
      <c r="T77" s="71"/>
      <c r="U77" s="71">
        <v>4550000.0</v>
      </c>
      <c r="V77" s="71"/>
      <c r="W77" s="71">
        <v>3.225E7</v>
      </c>
      <c r="X77" s="71">
        <v>2950000.0</v>
      </c>
      <c r="Y77" s="71">
        <v>3280000.0</v>
      </c>
      <c r="Z77" s="72">
        <f t="shared" si="7"/>
        <v>5.1588E7</v>
      </c>
      <c r="AA77" s="73">
        <f t="shared" si="8"/>
        <v>6.3488063E7</v>
      </c>
      <c r="AB77" s="74">
        <f t="shared" si="9"/>
        <v>0.5517052056256043</v>
      </c>
      <c r="AC77" s="74">
        <f t="shared" si="10"/>
        <v>0.14087818419093884</v>
      </c>
      <c r="AD77" s="74">
        <f t="shared" si="11"/>
        <v>0.4482947943743957</v>
      </c>
      <c r="AE77" s="75">
        <f t="shared" si="12"/>
        <v>1.0</v>
      </c>
    </row>
    <row r="78" spans="8:8" ht="15.75" hidden="1">
      <c r="A78" s="67">
        <v>52208.0</v>
      </c>
      <c r="B78" s="68">
        <v>4.0</v>
      </c>
      <c r="C78" s="68">
        <v>51.0</v>
      </c>
      <c r="D78" s="69" t="s">
        <v>57</v>
      </c>
      <c r="E78" s="68">
        <v>5102.0</v>
      </c>
      <c r="F78" s="69" t="s">
        <v>102</v>
      </c>
      <c r="G78" s="68">
        <v>510203.0</v>
      </c>
      <c r="H78" s="69" t="s">
        <v>124</v>
      </c>
      <c r="I78" s="68">
        <v>5.102032011E9</v>
      </c>
      <c r="J78" s="69" t="s">
        <v>135</v>
      </c>
      <c r="K78" s="70">
        <v>8.66476E8</v>
      </c>
      <c r="L78" s="71">
        <v>7.1514E7</v>
      </c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2">
        <f t="shared" si="7"/>
        <v>0.0</v>
      </c>
      <c r="AA78" s="73">
        <f t="shared" si="8"/>
        <v>7.1514E7</v>
      </c>
      <c r="AB78" s="74">
        <f t="shared" si="9"/>
        <v>1.0</v>
      </c>
      <c r="AC78" s="74">
        <f t="shared" si="10"/>
        <v>0.08253431139466068</v>
      </c>
      <c r="AD78" s="74">
        <f t="shared" si="11"/>
        <v>0.0</v>
      </c>
      <c r="AE78" s="75">
        <f t="shared" si="12"/>
        <v>1.0</v>
      </c>
    </row>
    <row r="79" spans="8:8" s="78" ht="15.75" hidden="1" customFormat="1">
      <c r="A79" s="79">
        <v>52209.0</v>
      </c>
      <c r="B79" s="80">
        <v>4.0</v>
      </c>
      <c r="C79" s="80">
        <v>51.0</v>
      </c>
      <c r="D79" s="81" t="s">
        <v>57</v>
      </c>
      <c r="E79" s="80">
        <v>5102.0</v>
      </c>
      <c r="F79" s="81" t="s">
        <v>102</v>
      </c>
      <c r="G79" s="80">
        <v>510204.0</v>
      </c>
      <c r="H79" s="81" t="s">
        <v>136</v>
      </c>
      <c r="I79" s="80">
        <v>5.102042001E9</v>
      </c>
      <c r="J79" s="81" t="s">
        <v>137</v>
      </c>
      <c r="K79" s="82">
        <v>7.60172E8</v>
      </c>
      <c r="L79" s="83">
        <v>1.1185585E8</v>
      </c>
      <c r="M79" s="83">
        <v>4632000.0</v>
      </c>
      <c r="N79" s="83"/>
      <c r="O79" s="83"/>
      <c r="P79" s="83"/>
      <c r="Q79" s="83"/>
      <c r="R79" s="83">
        <v>2000000.0</v>
      </c>
      <c r="S79" s="83"/>
      <c r="T79" s="83"/>
      <c r="U79" s="83">
        <v>3635000.0</v>
      </c>
      <c r="V79" s="83"/>
      <c r="W79" s="83"/>
      <c r="X79" s="83"/>
      <c r="Y79" s="83">
        <v>6000000.0</v>
      </c>
      <c r="Z79" s="91">
        <f t="shared" si="7"/>
        <v>1.6267E7</v>
      </c>
      <c r="AA79" s="92">
        <f t="shared" si="8"/>
        <v>9.558885E7</v>
      </c>
      <c r="AB79" s="84">
        <f t="shared" si="9"/>
        <v>0.854571754628837</v>
      </c>
      <c r="AC79" s="84">
        <f t="shared" si="10"/>
        <v>0.1471454486616187</v>
      </c>
      <c r="AD79" s="84">
        <f t="shared" si="11"/>
        <v>0.14542824537116297</v>
      </c>
      <c r="AE79" s="85">
        <f t="shared" si="12"/>
        <v>1.0</v>
      </c>
    </row>
    <row r="80" spans="8:8" ht="15.75" hidden="1">
      <c r="A80" s="67">
        <v>52210.0</v>
      </c>
      <c r="B80" s="68">
        <v>4.0</v>
      </c>
      <c r="C80" s="68">
        <v>51.0</v>
      </c>
      <c r="D80" s="69" t="s">
        <v>57</v>
      </c>
      <c r="E80" s="68">
        <v>5102.0</v>
      </c>
      <c r="F80" s="69" t="s">
        <v>102</v>
      </c>
      <c r="G80" s="68">
        <v>510204.0</v>
      </c>
      <c r="H80" s="69" t="s">
        <v>136</v>
      </c>
      <c r="I80" s="68">
        <v>5.102042002E9</v>
      </c>
      <c r="J80" s="69" t="s">
        <v>138</v>
      </c>
      <c r="K80" s="70">
        <v>8.0979E8</v>
      </c>
      <c r="L80" s="71">
        <v>7.8118E7</v>
      </c>
      <c r="M80" s="71">
        <v>1.1E7</v>
      </c>
      <c r="N80" s="71"/>
      <c r="O80" s="71"/>
      <c r="P80" s="71">
        <v>1290000.0</v>
      </c>
      <c r="Q80" s="71">
        <v>3000000.0</v>
      </c>
      <c r="R80" s="71">
        <v>2778000.0</v>
      </c>
      <c r="S80" s="71"/>
      <c r="T80" s="71"/>
      <c r="U80" s="71">
        <v>8500000.0</v>
      </c>
      <c r="V80" s="71"/>
      <c r="W80" s="71">
        <v>783000.0</v>
      </c>
      <c r="X80" s="71"/>
      <c r="Y80" s="71">
        <v>2050000.0</v>
      </c>
      <c r="Z80" s="72">
        <f t="shared" si="7"/>
        <v>2.9401E7</v>
      </c>
      <c r="AA80" s="73">
        <f t="shared" si="8"/>
        <v>4.8717E7</v>
      </c>
      <c r="AB80" s="74">
        <f t="shared" si="9"/>
        <v>0.6236334775595893</v>
      </c>
      <c r="AC80" s="74">
        <f t="shared" si="10"/>
        <v>0.09646698526778548</v>
      </c>
      <c r="AD80" s="74">
        <f t="shared" si="11"/>
        <v>0.37636652244041063</v>
      </c>
      <c r="AE80" s="75">
        <f t="shared" si="12"/>
        <v>1.0</v>
      </c>
    </row>
    <row r="81" spans="8:8" ht="15.75" hidden="1">
      <c r="A81" s="67">
        <v>52211.0</v>
      </c>
      <c r="B81" s="68">
        <v>4.0</v>
      </c>
      <c r="C81" s="68">
        <v>51.0</v>
      </c>
      <c r="D81" s="69" t="s">
        <v>57</v>
      </c>
      <c r="E81" s="68">
        <v>5102.0</v>
      </c>
      <c r="F81" s="69" t="s">
        <v>102</v>
      </c>
      <c r="G81" s="68">
        <v>510204.0</v>
      </c>
      <c r="H81" s="69" t="s">
        <v>136</v>
      </c>
      <c r="I81" s="68">
        <v>5.102042003E9</v>
      </c>
      <c r="J81" s="69" t="s">
        <v>139</v>
      </c>
      <c r="K81" s="70">
        <v>8.13802E8</v>
      </c>
      <c r="L81" s="71">
        <v>6.8009064E7</v>
      </c>
      <c r="M81" s="71">
        <v>400000.0</v>
      </c>
      <c r="N81" s="71">
        <v>1500000.0</v>
      </c>
      <c r="O81" s="71"/>
      <c r="P81" s="71">
        <v>500000.0</v>
      </c>
      <c r="Q81" s="71">
        <v>4275000.0</v>
      </c>
      <c r="R81" s="71">
        <v>1200000.0</v>
      </c>
      <c r="S81" s="71"/>
      <c r="T81" s="71">
        <v>1500000.0</v>
      </c>
      <c r="U81" s="71">
        <v>5100000.0</v>
      </c>
      <c r="V81" s="71"/>
      <c r="W81" s="71"/>
      <c r="X81" s="71"/>
      <c r="Y81" s="71">
        <v>1.3947E7</v>
      </c>
      <c r="Z81" s="72">
        <f t="shared" si="7"/>
        <v>2.8422E7</v>
      </c>
      <c r="AA81" s="73">
        <f t="shared" si="8"/>
        <v>3.9587064E7</v>
      </c>
      <c r="AB81" s="74">
        <f t="shared" si="9"/>
        <v>0.5820851173602389</v>
      </c>
      <c r="AC81" s="74">
        <f t="shared" si="10"/>
        <v>0.08356954640072155</v>
      </c>
      <c r="AD81" s="74">
        <f t="shared" si="11"/>
        <v>0.41791488263976106</v>
      </c>
      <c r="AE81" s="75">
        <f t="shared" si="12"/>
        <v>1.0</v>
      </c>
    </row>
    <row r="82" spans="8:8" ht="15.75" hidden="1">
      <c r="A82" s="67">
        <v>52212.0</v>
      </c>
      <c r="B82" s="68">
        <v>4.0</v>
      </c>
      <c r="C82" s="68">
        <v>51.0</v>
      </c>
      <c r="D82" s="69" t="s">
        <v>57</v>
      </c>
      <c r="E82" s="68">
        <v>5102.0</v>
      </c>
      <c r="F82" s="69" t="s">
        <v>102</v>
      </c>
      <c r="G82" s="68">
        <v>510204.0</v>
      </c>
      <c r="H82" s="69" t="s">
        <v>136</v>
      </c>
      <c r="I82" s="68">
        <v>5.102042004E9</v>
      </c>
      <c r="J82" s="69" t="s">
        <v>140</v>
      </c>
      <c r="K82" s="70">
        <v>8.54363E8</v>
      </c>
      <c r="L82" s="71">
        <v>6.9925E7</v>
      </c>
      <c r="M82" s="71">
        <v>5500000.0</v>
      </c>
      <c r="N82" s="71"/>
      <c r="O82" s="71"/>
      <c r="P82" s="71">
        <v>4500000.0</v>
      </c>
      <c r="Q82" s="71">
        <v>9200000.0</v>
      </c>
      <c r="R82" s="71">
        <v>1.1495E7</v>
      </c>
      <c r="S82" s="71"/>
      <c r="T82" s="71"/>
      <c r="U82" s="71">
        <v>4000000.0</v>
      </c>
      <c r="V82" s="71"/>
      <c r="W82" s="71">
        <v>2050000.0</v>
      </c>
      <c r="X82" s="71"/>
      <c r="Y82" s="71"/>
      <c r="Z82" s="72">
        <f t="shared" si="7"/>
        <v>3.6745E7</v>
      </c>
      <c r="AA82" s="73">
        <f t="shared" si="8"/>
        <v>3.318E7</v>
      </c>
      <c r="AB82" s="74">
        <f t="shared" si="9"/>
        <v>0.4745084018591348</v>
      </c>
      <c r="AC82" s="74">
        <f t="shared" si="10"/>
        <v>0.08184460235286406</v>
      </c>
      <c r="AD82" s="74">
        <f t="shared" si="11"/>
        <v>0.5254915981408652</v>
      </c>
      <c r="AE82" s="75">
        <f t="shared" si="12"/>
        <v>1.0</v>
      </c>
    </row>
    <row r="83" spans="8:8" ht="15.75" hidden="1">
      <c r="A83" s="67">
        <v>52213.0</v>
      </c>
      <c r="B83" s="68">
        <v>4.0</v>
      </c>
      <c r="C83" s="68">
        <v>51.0</v>
      </c>
      <c r="D83" s="69" t="s">
        <v>57</v>
      </c>
      <c r="E83" s="68">
        <v>5102.0</v>
      </c>
      <c r="F83" s="69" t="s">
        <v>102</v>
      </c>
      <c r="G83" s="68">
        <v>510204.0</v>
      </c>
      <c r="H83" s="69" t="s">
        <v>136</v>
      </c>
      <c r="I83" s="68">
        <v>5.102042005E9</v>
      </c>
      <c r="J83" s="69" t="s">
        <v>141</v>
      </c>
      <c r="K83" s="70">
        <v>8.0822E8</v>
      </c>
      <c r="L83" s="71">
        <v>6.496795E7</v>
      </c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2">
        <f t="shared" si="7"/>
        <v>0.0</v>
      </c>
      <c r="AA83" s="73">
        <f t="shared" si="8"/>
        <v>6.496795E7</v>
      </c>
      <c r="AB83" s="74">
        <f t="shared" si="9"/>
        <v>1.0</v>
      </c>
      <c r="AC83" s="74">
        <f t="shared" si="10"/>
        <v>0.08038399198238104</v>
      </c>
      <c r="AD83" s="74">
        <f t="shared" si="11"/>
        <v>0.0</v>
      </c>
      <c r="AE83" s="75">
        <f t="shared" si="12"/>
        <v>1.0</v>
      </c>
    </row>
    <row r="84" spans="8:8" ht="15.75" hidden="1">
      <c r="A84" s="67">
        <v>52214.0</v>
      </c>
      <c r="B84" s="68">
        <v>4.0</v>
      </c>
      <c r="C84" s="68">
        <v>51.0</v>
      </c>
      <c r="D84" s="69" t="s">
        <v>57</v>
      </c>
      <c r="E84" s="68">
        <v>5102.0</v>
      </c>
      <c r="F84" s="69" t="s">
        <v>102</v>
      </c>
      <c r="G84" s="68">
        <v>510204.0</v>
      </c>
      <c r="H84" s="69" t="s">
        <v>136</v>
      </c>
      <c r="I84" s="68">
        <v>5.102042006E9</v>
      </c>
      <c r="J84" s="69" t="s">
        <v>136</v>
      </c>
      <c r="K84" s="70">
        <v>7.78974E8</v>
      </c>
      <c r="L84" s="71">
        <v>9.3403E7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2">
        <f t="shared" si="7"/>
        <v>0.0</v>
      </c>
      <c r="AA84" s="73">
        <f t="shared" si="8"/>
        <v>9.3403E7</v>
      </c>
      <c r="AB84" s="74">
        <f t="shared" si="9"/>
        <v>1.0</v>
      </c>
      <c r="AC84" s="74">
        <f t="shared" si="10"/>
        <v>0.11990515729664918</v>
      </c>
      <c r="AD84" s="74">
        <f t="shared" si="11"/>
        <v>0.0</v>
      </c>
      <c r="AE84" s="75">
        <f t="shared" si="12"/>
        <v>1.0</v>
      </c>
    </row>
    <row r="85" spans="8:8" ht="15.75" hidden="1">
      <c r="A85" s="67">
        <v>52215.0</v>
      </c>
      <c r="B85" s="68">
        <v>4.0</v>
      </c>
      <c r="C85" s="68">
        <v>51.0</v>
      </c>
      <c r="D85" s="69" t="s">
        <v>57</v>
      </c>
      <c r="E85" s="68">
        <v>5102.0</v>
      </c>
      <c r="F85" s="69" t="s">
        <v>102</v>
      </c>
      <c r="G85" s="68">
        <v>510204.0</v>
      </c>
      <c r="H85" s="69" t="s">
        <v>136</v>
      </c>
      <c r="I85" s="68">
        <v>5.102042007E9</v>
      </c>
      <c r="J85" s="69" t="s">
        <v>142</v>
      </c>
      <c r="K85" s="70">
        <v>1.056987E9</v>
      </c>
      <c r="L85" s="71">
        <v>8.5252593E7</v>
      </c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2">
        <f t="shared" si="7"/>
        <v>0.0</v>
      </c>
      <c r="AA85" s="73">
        <f t="shared" si="8"/>
        <v>8.5252593E7</v>
      </c>
      <c r="AB85" s="74">
        <f t="shared" si="9"/>
        <v>1.0</v>
      </c>
      <c r="AC85" s="74">
        <f t="shared" si="10"/>
        <v>0.08065623607480508</v>
      </c>
      <c r="AD85" s="74">
        <f t="shared" si="11"/>
        <v>0.0</v>
      </c>
      <c r="AE85" s="75">
        <f t="shared" si="12"/>
        <v>1.0</v>
      </c>
    </row>
    <row r="86" spans="8:8" ht="15.75" hidden="1">
      <c r="A86" s="67">
        <v>52216.0</v>
      </c>
      <c r="B86" s="68">
        <v>4.0</v>
      </c>
      <c r="C86" s="68">
        <v>51.0</v>
      </c>
      <c r="D86" s="69" t="s">
        <v>57</v>
      </c>
      <c r="E86" s="68">
        <v>5102.0</v>
      </c>
      <c r="F86" s="69" t="s">
        <v>102</v>
      </c>
      <c r="G86" s="68">
        <v>510204.0</v>
      </c>
      <c r="H86" s="69" t="s">
        <v>136</v>
      </c>
      <c r="I86" s="68">
        <v>5.102042008E9</v>
      </c>
      <c r="J86" s="69" t="s">
        <v>143</v>
      </c>
      <c r="K86" s="70">
        <v>7.9117E8</v>
      </c>
      <c r="L86" s="71">
        <v>9.16752E7</v>
      </c>
      <c r="M86" s="71">
        <v>1.8505E7</v>
      </c>
      <c r="N86" s="71"/>
      <c r="O86" s="71">
        <v>600000.0</v>
      </c>
      <c r="P86" s="71">
        <v>1050000.0</v>
      </c>
      <c r="Q86" s="71">
        <v>6200000.0</v>
      </c>
      <c r="R86" s="71">
        <v>900000.0</v>
      </c>
      <c r="S86" s="71"/>
      <c r="T86" s="71"/>
      <c r="U86" s="71">
        <v>1.22E7</v>
      </c>
      <c r="V86" s="71"/>
      <c r="W86" s="71">
        <v>1520000.0</v>
      </c>
      <c r="X86" s="71"/>
      <c r="Y86" s="71">
        <v>7900000.0</v>
      </c>
      <c r="Z86" s="72">
        <f t="shared" si="7"/>
        <v>4.8875E7</v>
      </c>
      <c r="AA86" s="73">
        <f t="shared" si="8"/>
        <v>4.28002E7</v>
      </c>
      <c r="AB86" s="74">
        <f t="shared" si="9"/>
        <v>0.4668678115782676</v>
      </c>
      <c r="AC86" s="74">
        <f t="shared" si="10"/>
        <v>0.11587294765979499</v>
      </c>
      <c r="AD86" s="74">
        <f t="shared" si="11"/>
        <v>0.5331321884217324</v>
      </c>
      <c r="AE86" s="75">
        <f t="shared" si="12"/>
        <v>1.0</v>
      </c>
    </row>
    <row r="87" spans="8:8" ht="15.75" hidden="1">
      <c r="A87" s="67">
        <v>52217.0</v>
      </c>
      <c r="B87" s="68">
        <v>4.0</v>
      </c>
      <c r="C87" s="68">
        <v>51.0</v>
      </c>
      <c r="D87" s="69" t="s">
        <v>57</v>
      </c>
      <c r="E87" s="68">
        <v>5102.0</v>
      </c>
      <c r="F87" s="69" t="s">
        <v>102</v>
      </c>
      <c r="G87" s="68">
        <v>510204.0</v>
      </c>
      <c r="H87" s="69" t="s">
        <v>136</v>
      </c>
      <c r="I87" s="68">
        <v>5.102042009E9</v>
      </c>
      <c r="J87" s="69" t="s">
        <v>144</v>
      </c>
      <c r="K87" s="70">
        <v>7.68664E8</v>
      </c>
      <c r="L87" s="71">
        <v>7.27596E7</v>
      </c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2">
        <f t="shared" si="7"/>
        <v>0.0</v>
      </c>
      <c r="AA87" s="73">
        <f t="shared" si="8"/>
        <v>7.27596E7</v>
      </c>
      <c r="AB87" s="74">
        <f t="shared" si="9"/>
        <v>1.0</v>
      </c>
      <c r="AC87" s="74">
        <f t="shared" si="10"/>
        <v>0.09465722344223224</v>
      </c>
      <c r="AD87" s="74">
        <f t="shared" si="11"/>
        <v>0.0</v>
      </c>
      <c r="AE87" s="75">
        <f t="shared" si="12"/>
        <v>1.0</v>
      </c>
    </row>
    <row r="88" spans="8:8" ht="15.75" hidden="1">
      <c r="A88" s="67">
        <v>52218.0</v>
      </c>
      <c r="B88" s="68">
        <v>4.0</v>
      </c>
      <c r="C88" s="68">
        <v>51.0</v>
      </c>
      <c r="D88" s="69" t="s">
        <v>57</v>
      </c>
      <c r="E88" s="68">
        <v>5102.0</v>
      </c>
      <c r="F88" s="69" t="s">
        <v>102</v>
      </c>
      <c r="G88" s="68">
        <v>510204.0</v>
      </c>
      <c r="H88" s="69" t="s">
        <v>136</v>
      </c>
      <c r="I88" s="68">
        <v>5.10204201E9</v>
      </c>
      <c r="J88" s="69" t="s">
        <v>145</v>
      </c>
      <c r="K88" s="70">
        <v>8.09413E8</v>
      </c>
      <c r="L88" s="71">
        <v>9.7946E7</v>
      </c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2">
        <f t="shared" si="7"/>
        <v>0.0</v>
      </c>
      <c r="AA88" s="73">
        <f t="shared" si="8"/>
        <v>9.7946E7</v>
      </c>
      <c r="AB88" s="74">
        <f t="shared" si="9"/>
        <v>1.0</v>
      </c>
      <c r="AC88" s="74">
        <f t="shared" si="10"/>
        <v>0.12100868160012256</v>
      </c>
      <c r="AD88" s="74">
        <f t="shared" si="11"/>
        <v>0.0</v>
      </c>
      <c r="AE88" s="75">
        <f t="shared" si="12"/>
        <v>1.0</v>
      </c>
    </row>
    <row r="89" spans="8:8" ht="15.75" hidden="1">
      <c r="A89" s="67">
        <v>52219.0</v>
      </c>
      <c r="B89" s="68">
        <v>4.0</v>
      </c>
      <c r="C89" s="68">
        <v>51.0</v>
      </c>
      <c r="D89" s="69" t="s">
        <v>57</v>
      </c>
      <c r="E89" s="68">
        <v>5102.0</v>
      </c>
      <c r="F89" s="69" t="s">
        <v>102</v>
      </c>
      <c r="G89" s="68">
        <v>510204.0</v>
      </c>
      <c r="H89" s="69" t="s">
        <v>136</v>
      </c>
      <c r="I89" s="68">
        <v>5.102042011E9</v>
      </c>
      <c r="J89" s="69" t="s">
        <v>146</v>
      </c>
      <c r="K89" s="70">
        <v>8.48733E8</v>
      </c>
      <c r="L89" s="71">
        <v>1.54987106E8</v>
      </c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2">
        <f t="shared" si="7"/>
        <v>0.0</v>
      </c>
      <c r="AA89" s="73">
        <f t="shared" si="8"/>
        <v>1.54987106E8</v>
      </c>
      <c r="AB89" s="74">
        <f t="shared" si="9"/>
        <v>1.0</v>
      </c>
      <c r="AC89" s="74">
        <f t="shared" si="10"/>
        <v>0.18260996803470586</v>
      </c>
      <c r="AD89" s="74">
        <f t="shared" si="11"/>
        <v>0.0</v>
      </c>
      <c r="AE89" s="75">
        <f t="shared" si="12"/>
        <v>1.0</v>
      </c>
    </row>
    <row r="90" spans="8:8" ht="15.75" hidden="1">
      <c r="A90" s="67">
        <v>52220.0</v>
      </c>
      <c r="B90" s="68">
        <v>4.0</v>
      </c>
      <c r="C90" s="68">
        <v>51.0</v>
      </c>
      <c r="D90" s="69" t="s">
        <v>57</v>
      </c>
      <c r="E90" s="68">
        <v>5102.0</v>
      </c>
      <c r="F90" s="69" t="s">
        <v>102</v>
      </c>
      <c r="G90" s="68">
        <v>510204.0</v>
      </c>
      <c r="H90" s="69" t="s">
        <v>136</v>
      </c>
      <c r="I90" s="68">
        <v>5.102042012E9</v>
      </c>
      <c r="J90" s="69" t="s">
        <v>147</v>
      </c>
      <c r="K90" s="70">
        <v>8.51579E8</v>
      </c>
      <c r="L90" s="71">
        <v>1.334779E8</v>
      </c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2">
        <f t="shared" si="7"/>
        <v>0.0</v>
      </c>
      <c r="AA90" s="73">
        <f t="shared" si="8"/>
        <v>1.334779E8</v>
      </c>
      <c r="AB90" s="74">
        <f t="shared" si="9"/>
        <v>1.0</v>
      </c>
      <c r="AC90" s="74">
        <f t="shared" si="10"/>
        <v>0.15674165285898314</v>
      </c>
      <c r="AD90" s="74">
        <f t="shared" si="11"/>
        <v>0.0</v>
      </c>
      <c r="AE90" s="75">
        <f t="shared" si="12"/>
        <v>1.0</v>
      </c>
    </row>
    <row r="91" spans="8:8" ht="15.75" hidden="1">
      <c r="A91" s="67">
        <v>52221.0</v>
      </c>
      <c r="B91" s="68">
        <v>4.0</v>
      </c>
      <c r="C91" s="68">
        <v>51.0</v>
      </c>
      <c r="D91" s="69" t="s">
        <v>57</v>
      </c>
      <c r="E91" s="68">
        <v>5102.0</v>
      </c>
      <c r="F91" s="69" t="s">
        <v>102</v>
      </c>
      <c r="G91" s="68">
        <v>510204.0</v>
      </c>
      <c r="H91" s="69" t="s">
        <v>136</v>
      </c>
      <c r="I91" s="68">
        <v>5.102042013E9</v>
      </c>
      <c r="J91" s="69" t="s">
        <v>148</v>
      </c>
      <c r="K91" s="70">
        <v>8.00215E8</v>
      </c>
      <c r="L91" s="71">
        <v>6.685821E7</v>
      </c>
      <c r="M91" s="71">
        <v>6840000.0</v>
      </c>
      <c r="N91" s="71">
        <v>2100000.0</v>
      </c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>
        <v>2.2125E7</v>
      </c>
      <c r="Z91" s="72">
        <f t="shared" si="7"/>
        <v>3.1065E7</v>
      </c>
      <c r="AA91" s="73">
        <f t="shared" si="8"/>
        <v>3.579321E7</v>
      </c>
      <c r="AB91" s="74">
        <f t="shared" si="9"/>
        <v>0.5353599804721065</v>
      </c>
      <c r="AC91" s="74">
        <f t="shared" si="10"/>
        <v>0.08355030835462969</v>
      </c>
      <c r="AD91" s="74">
        <f t="shared" si="11"/>
        <v>0.4646400195278934</v>
      </c>
      <c r="AE91" s="75">
        <f t="shared" si="12"/>
        <v>1.0</v>
      </c>
    </row>
    <row r="92" spans="8:8" ht="15.75" hidden="1">
      <c r="A92" s="67">
        <v>52222.0</v>
      </c>
      <c r="B92" s="68">
        <v>4.0</v>
      </c>
      <c r="C92" s="68">
        <v>51.0</v>
      </c>
      <c r="D92" s="69" t="s">
        <v>57</v>
      </c>
      <c r="E92" s="68">
        <v>5102.0</v>
      </c>
      <c r="F92" s="69" t="s">
        <v>102</v>
      </c>
      <c r="G92" s="68">
        <v>510204.0</v>
      </c>
      <c r="H92" s="69" t="s">
        <v>136</v>
      </c>
      <c r="I92" s="68">
        <v>5.102042014E9</v>
      </c>
      <c r="J92" s="69" t="s">
        <v>149</v>
      </c>
      <c r="K92" s="70">
        <v>7.90149E8</v>
      </c>
      <c r="L92" s="71">
        <v>6.7842E7</v>
      </c>
      <c r="M92" s="71">
        <v>7140000.0</v>
      </c>
      <c r="N92" s="71"/>
      <c r="O92" s="71"/>
      <c r="P92" s="71"/>
      <c r="Q92" s="71">
        <v>2800000.0</v>
      </c>
      <c r="R92" s="71"/>
      <c r="S92" s="71"/>
      <c r="T92" s="71"/>
      <c r="U92" s="71">
        <v>2750000.0</v>
      </c>
      <c r="V92" s="71"/>
      <c r="W92" s="71"/>
      <c r="X92" s="71"/>
      <c r="Y92" s="71">
        <v>4800000.0</v>
      </c>
      <c r="Z92" s="72">
        <f t="shared" si="7"/>
        <v>1.749E7</v>
      </c>
      <c r="AA92" s="73">
        <f t="shared" si="8"/>
        <v>5.0352E7</v>
      </c>
      <c r="AB92" s="74">
        <f t="shared" si="9"/>
        <v>0.7421951003802953</v>
      </c>
      <c r="AC92" s="74">
        <f t="shared" si="10"/>
        <v>0.08585975556508962</v>
      </c>
      <c r="AD92" s="74">
        <f t="shared" si="11"/>
        <v>0.2578048996197046</v>
      </c>
      <c r="AE92" s="75">
        <f t="shared" si="12"/>
        <v>1.0</v>
      </c>
    </row>
    <row r="93" spans="8:8" ht="15.75" hidden="1">
      <c r="A93" s="67">
        <v>52223.0</v>
      </c>
      <c r="B93" s="68">
        <v>4.0</v>
      </c>
      <c r="C93" s="68">
        <v>51.0</v>
      </c>
      <c r="D93" s="69" t="s">
        <v>57</v>
      </c>
      <c r="E93" s="68">
        <v>5102.0</v>
      </c>
      <c r="F93" s="69" t="s">
        <v>102</v>
      </c>
      <c r="G93" s="68">
        <v>510204.0</v>
      </c>
      <c r="H93" s="69" t="s">
        <v>136</v>
      </c>
      <c r="I93" s="68">
        <v>5.102042015E9</v>
      </c>
      <c r="J93" s="69" t="s">
        <v>150</v>
      </c>
      <c r="K93" s="70">
        <v>8.19237E8</v>
      </c>
      <c r="L93" s="71">
        <v>6.894455E7</v>
      </c>
      <c r="M93" s="71">
        <v>1.805E7</v>
      </c>
      <c r="N93" s="71"/>
      <c r="O93" s="71"/>
      <c r="P93" s="71"/>
      <c r="Q93" s="71">
        <v>8900000.0</v>
      </c>
      <c r="R93" s="71"/>
      <c r="S93" s="71"/>
      <c r="T93" s="71"/>
      <c r="U93" s="71">
        <v>1.11E7</v>
      </c>
      <c r="V93" s="71"/>
      <c r="W93" s="71">
        <v>890000.0</v>
      </c>
      <c r="X93" s="71"/>
      <c r="Y93" s="71"/>
      <c r="Z93" s="72">
        <f t="shared" si="7"/>
        <v>3.894E7</v>
      </c>
      <c r="AA93" s="73">
        <f t="shared" si="8"/>
        <v>3.000455E7</v>
      </c>
      <c r="AB93" s="74">
        <f t="shared" si="9"/>
        <v>0.43519828615894945</v>
      </c>
      <c r="AC93" s="74">
        <f t="shared" si="10"/>
        <v>0.08415702659914041</v>
      </c>
      <c r="AD93" s="74">
        <f t="shared" si="11"/>
        <v>0.5648017138410505</v>
      </c>
      <c r="AE93" s="75">
        <f t="shared" si="12"/>
        <v>1.0</v>
      </c>
    </row>
    <row r="94" spans="8:8" s="78" ht="15.75" hidden="1" customFormat="1">
      <c r="A94" s="79">
        <v>52224.0</v>
      </c>
      <c r="B94" s="80">
        <v>4.0</v>
      </c>
      <c r="C94" s="80">
        <v>51.0</v>
      </c>
      <c r="D94" s="81" t="s">
        <v>57</v>
      </c>
      <c r="E94" s="80">
        <v>5102.0</v>
      </c>
      <c r="F94" s="81" t="s">
        <v>102</v>
      </c>
      <c r="G94" s="80">
        <v>510205.0</v>
      </c>
      <c r="H94" s="81" t="s">
        <v>102</v>
      </c>
      <c r="I94" s="80">
        <v>5.102052001E9</v>
      </c>
      <c r="J94" s="81" t="s">
        <v>151</v>
      </c>
      <c r="K94" s="82">
        <v>1.050098E9</v>
      </c>
      <c r="L94" s="83">
        <v>8.6412679E7</v>
      </c>
      <c r="M94" s="83">
        <v>750000.0</v>
      </c>
      <c r="N94" s="83">
        <v>0.0</v>
      </c>
      <c r="O94" s="83">
        <v>0.0</v>
      </c>
      <c r="P94" s="83">
        <v>5280000.0</v>
      </c>
      <c r="Q94" s="83">
        <v>1410000.0</v>
      </c>
      <c r="R94" s="83">
        <v>250000.0</v>
      </c>
      <c r="S94" s="83">
        <v>0.0</v>
      </c>
      <c r="T94" s="83">
        <v>0.0</v>
      </c>
      <c r="U94" s="83">
        <v>6250000.0</v>
      </c>
      <c r="V94" s="83">
        <v>0.0</v>
      </c>
      <c r="W94" s="83">
        <v>1.925E7</v>
      </c>
      <c r="X94" s="83">
        <v>1.582E7</v>
      </c>
      <c r="Y94" s="83">
        <v>270000.0</v>
      </c>
      <c r="Z94" s="91">
        <f t="shared" si="7"/>
        <v>4.928E7</v>
      </c>
      <c r="AA94" s="92">
        <f t="shared" si="8"/>
        <v>3.7132679E7</v>
      </c>
      <c r="AB94" s="84">
        <f t="shared" si="9"/>
        <v>0.4297133178801227</v>
      </c>
      <c r="AC94" s="84">
        <f t="shared" si="10"/>
        <v>0.08229010911362558</v>
      </c>
      <c r="AD94" s="84">
        <f t="shared" si="11"/>
        <v>0.5702866821198773</v>
      </c>
      <c r="AE94" s="85">
        <f t="shared" si="12"/>
        <v>1.0</v>
      </c>
    </row>
    <row r="95" spans="8:8" s="93" ht="15.75" hidden="1" customFormat="1">
      <c r="A95" s="67">
        <v>52225.0</v>
      </c>
      <c r="B95" s="68">
        <v>4.0</v>
      </c>
      <c r="C95" s="68">
        <v>51.0</v>
      </c>
      <c r="D95" s="69" t="s">
        <v>57</v>
      </c>
      <c r="E95" s="68">
        <v>5102.0</v>
      </c>
      <c r="F95" s="69" t="s">
        <v>102</v>
      </c>
      <c r="G95" s="68">
        <v>510205.0</v>
      </c>
      <c r="H95" s="69" t="s">
        <v>102</v>
      </c>
      <c r="I95" s="68">
        <v>5.102052002E9</v>
      </c>
      <c r="J95" s="69" t="s">
        <v>152</v>
      </c>
      <c r="K95" s="70">
        <v>9.29827E8</v>
      </c>
      <c r="L95" s="71">
        <v>8.5754022E7</v>
      </c>
      <c r="M95" s="71">
        <v>1125000.0</v>
      </c>
      <c r="N95" s="71" t="s">
        <v>763</v>
      </c>
      <c r="O95" s="71" t="s">
        <v>763</v>
      </c>
      <c r="P95" s="71">
        <v>750000.0</v>
      </c>
      <c r="Q95" s="71">
        <v>200000.0</v>
      </c>
      <c r="R95" s="71">
        <v>480000.0</v>
      </c>
      <c r="S95" s="71" t="s">
        <v>763</v>
      </c>
      <c r="T95" s="71" t="s">
        <v>763</v>
      </c>
      <c r="U95" s="71">
        <v>5250000.0</v>
      </c>
      <c r="V95" s="71" t="s">
        <v>763</v>
      </c>
      <c r="W95" s="71" t="s">
        <v>763</v>
      </c>
      <c r="X95" s="71">
        <v>4.111E7</v>
      </c>
      <c r="Y95" s="71">
        <v>422500.0</v>
      </c>
      <c r="Z95" s="72">
        <f t="shared" si="7"/>
        <v>4.93375E7</v>
      </c>
      <c r="AA95" s="73">
        <f t="shared" si="8"/>
        <v>3.6416522E7</v>
      </c>
      <c r="AB95" s="74">
        <f t="shared" si="9"/>
        <v>0.42466255401991526</v>
      </c>
      <c r="AC95" s="74">
        <f t="shared" si="10"/>
        <v>0.0922257817852138</v>
      </c>
      <c r="AD95" s="74">
        <f t="shared" si="11"/>
        <v>0.5753374459800847</v>
      </c>
      <c r="AE95" s="75">
        <f t="shared" si="12"/>
        <v>1.0</v>
      </c>
    </row>
    <row r="96" spans="8:8" ht="15.75" hidden="1">
      <c r="A96" s="67">
        <v>52226.0</v>
      </c>
      <c r="B96" s="68">
        <v>4.0</v>
      </c>
      <c r="C96" s="68">
        <v>51.0</v>
      </c>
      <c r="D96" s="69" t="s">
        <v>57</v>
      </c>
      <c r="E96" s="68">
        <v>5102.0</v>
      </c>
      <c r="F96" s="69" t="s">
        <v>102</v>
      </c>
      <c r="G96" s="68">
        <v>510205.0</v>
      </c>
      <c r="H96" s="69" t="s">
        <v>102</v>
      </c>
      <c r="I96" s="68">
        <v>5.102052003E9</v>
      </c>
      <c r="J96" s="69" t="s">
        <v>153</v>
      </c>
      <c r="K96" s="70">
        <v>9.50857E8</v>
      </c>
      <c r="L96" s="71">
        <v>8.3588E7</v>
      </c>
      <c r="M96" s="71">
        <v>0.0</v>
      </c>
      <c r="N96" s="71">
        <v>0.0</v>
      </c>
      <c r="O96" s="71">
        <v>0.0</v>
      </c>
      <c r="P96" s="71">
        <v>0.0</v>
      </c>
      <c r="Q96" s="71">
        <v>0.0</v>
      </c>
      <c r="R96" s="71">
        <v>0.0</v>
      </c>
      <c r="S96" s="71" t="s">
        <v>763</v>
      </c>
      <c r="T96" s="71">
        <v>0.0</v>
      </c>
      <c r="U96" s="71">
        <v>0.0</v>
      </c>
      <c r="V96" s="71">
        <v>0.0</v>
      </c>
      <c r="W96" s="71">
        <v>0.0</v>
      </c>
      <c r="X96" s="71">
        <v>0.0</v>
      </c>
      <c r="Y96" s="71">
        <v>2.24398E7</v>
      </c>
      <c r="Z96" s="72">
        <f t="shared" si="7"/>
        <v>2.24398E7</v>
      </c>
      <c r="AA96" s="73">
        <f t="shared" si="8"/>
        <v>6.11482E7</v>
      </c>
      <c r="AB96" s="74">
        <f t="shared" si="9"/>
        <v>0.7315428051873475</v>
      </c>
      <c r="AC96" s="74">
        <f t="shared" si="10"/>
        <v>0.08790806609195705</v>
      </c>
      <c r="AD96" s="74">
        <f t="shared" si="11"/>
        <v>0.2684571948126525</v>
      </c>
      <c r="AE96" s="75">
        <f t="shared" si="12"/>
        <v>1.000000000000001</v>
      </c>
    </row>
    <row r="97" spans="8:8" ht="15.75" hidden="1">
      <c r="A97" s="67">
        <v>52227.0</v>
      </c>
      <c r="B97" s="68">
        <v>4.0</v>
      </c>
      <c r="C97" s="68">
        <v>51.0</v>
      </c>
      <c r="D97" s="69" t="s">
        <v>57</v>
      </c>
      <c r="E97" s="68">
        <v>5102.0</v>
      </c>
      <c r="F97" s="69" t="s">
        <v>102</v>
      </c>
      <c r="G97" s="68">
        <v>510205.0</v>
      </c>
      <c r="H97" s="69" t="s">
        <v>102</v>
      </c>
      <c r="I97" s="68">
        <v>5.102052004E9</v>
      </c>
      <c r="J97" s="69" t="s">
        <v>154</v>
      </c>
      <c r="K97" s="70">
        <v>1.003314E9</v>
      </c>
      <c r="L97" s="71">
        <v>1.09161549E8</v>
      </c>
      <c r="M97" s="71"/>
      <c r="N97" s="71">
        <v>9069000.0</v>
      </c>
      <c r="O97" s="71"/>
      <c r="P97" s="71">
        <v>2.114E7</v>
      </c>
      <c r="Q97" s="71"/>
      <c r="R97" s="71"/>
      <c r="S97" s="71" t="s">
        <v>763</v>
      </c>
      <c r="T97" s="71"/>
      <c r="U97" s="71">
        <v>1.12445E7</v>
      </c>
      <c r="V97" s="71">
        <v>0.0</v>
      </c>
      <c r="W97" s="71">
        <v>2200000.0</v>
      </c>
      <c r="X97" s="71">
        <v>7145000.0</v>
      </c>
      <c r="Y97" s="71">
        <v>7747000.0</v>
      </c>
      <c r="Z97" s="72">
        <f t="shared" si="7"/>
        <v>5.85455E7</v>
      </c>
      <c r="AA97" s="73">
        <f t="shared" si="8"/>
        <v>5.0616049E7</v>
      </c>
      <c r="AB97" s="74">
        <f t="shared" si="9"/>
        <v>0.46368020116680464</v>
      </c>
      <c r="AC97" s="74">
        <f t="shared" si="10"/>
        <v>0.10880098254384968</v>
      </c>
      <c r="AD97" s="74">
        <f t="shared" si="11"/>
        <v>0.5363197988331954</v>
      </c>
      <c r="AE97" s="75">
        <f t="shared" si="12"/>
        <v>1.0</v>
      </c>
    </row>
    <row r="98" spans="8:8" ht="15.75" hidden="1">
      <c r="A98" s="67">
        <v>52228.0</v>
      </c>
      <c r="B98" s="68">
        <v>4.0</v>
      </c>
      <c r="C98" s="68">
        <v>51.0</v>
      </c>
      <c r="D98" s="69" t="s">
        <v>57</v>
      </c>
      <c r="E98" s="68">
        <v>5102.0</v>
      </c>
      <c r="F98" s="69" t="s">
        <v>102</v>
      </c>
      <c r="G98" s="68">
        <v>510205.0</v>
      </c>
      <c r="H98" s="69" t="s">
        <v>102</v>
      </c>
      <c r="I98" s="68">
        <v>5.102052005E9</v>
      </c>
      <c r="J98" s="69" t="s">
        <v>155</v>
      </c>
      <c r="K98" s="70">
        <v>1.008891E9</v>
      </c>
      <c r="L98" s="71">
        <v>2.60062096E8</v>
      </c>
      <c r="M98" s="71">
        <v>6.165E7</v>
      </c>
      <c r="N98" s="71">
        <v>6.27895E7</v>
      </c>
      <c r="O98" s="71">
        <v>2.3935E7</v>
      </c>
      <c r="P98" s="71">
        <v>250000.0</v>
      </c>
      <c r="Q98" s="71">
        <v>2160000.0</v>
      </c>
      <c r="R98" s="71">
        <v>1250000.0</v>
      </c>
      <c r="S98" s="71"/>
      <c r="T98" s="71">
        <v>1100000.0</v>
      </c>
      <c r="U98" s="71">
        <v>1.46E7</v>
      </c>
      <c r="V98" s="71"/>
      <c r="W98" s="71"/>
      <c r="X98" s="71">
        <v>4.27225E7</v>
      </c>
      <c r="Y98" s="71">
        <v>6297500.0</v>
      </c>
      <c r="Z98" s="72">
        <f t="shared" si="7"/>
        <v>2.167545E8</v>
      </c>
      <c r="AA98" s="73">
        <f t="shared" si="8"/>
        <v>4.3307596E7</v>
      </c>
      <c r="AB98" s="74">
        <f t="shared" si="9"/>
        <v>0.1665279049354428</v>
      </c>
      <c r="AC98" s="74">
        <f t="shared" si="10"/>
        <v>0.25777026061289077</v>
      </c>
      <c r="AD98" s="74">
        <f t="shared" si="11"/>
        <v>0.8334720950645572</v>
      </c>
      <c r="AE98" s="75">
        <f t="shared" si="12"/>
        <v>1.0</v>
      </c>
    </row>
    <row r="99" spans="8:8" ht="15.75" hidden="1">
      <c r="A99" s="67">
        <v>52229.0</v>
      </c>
      <c r="B99" s="68">
        <v>4.0</v>
      </c>
      <c r="C99" s="68">
        <v>51.0</v>
      </c>
      <c r="D99" s="69" t="s">
        <v>57</v>
      </c>
      <c r="E99" s="68">
        <v>5102.0</v>
      </c>
      <c r="F99" s="69" t="s">
        <v>102</v>
      </c>
      <c r="G99" s="68">
        <v>510205.0</v>
      </c>
      <c r="H99" s="69" t="s">
        <v>102</v>
      </c>
      <c r="I99" s="68">
        <v>5.102052006E9</v>
      </c>
      <c r="J99" s="69" t="s">
        <v>156</v>
      </c>
      <c r="K99" s="70">
        <v>9.63873E8</v>
      </c>
      <c r="L99" s="71">
        <v>9.1439247E7</v>
      </c>
      <c r="M99" s="71"/>
      <c r="N99" s="71"/>
      <c r="O99" s="71"/>
      <c r="P99" s="71"/>
      <c r="Q99" s="71"/>
      <c r="R99" s="71"/>
      <c r="S99" s="71" t="s">
        <v>763</v>
      </c>
      <c r="T99" s="71">
        <v>0.0</v>
      </c>
      <c r="U99" s="71"/>
      <c r="V99" s="71">
        <v>0.0</v>
      </c>
      <c r="W99" s="71">
        <v>0.0</v>
      </c>
      <c r="X99" s="71">
        <v>0.0</v>
      </c>
      <c r="Y99" s="71">
        <v>0.0</v>
      </c>
      <c r="Z99" s="72">
        <f t="shared" si="7"/>
        <v>0.0</v>
      </c>
      <c r="AA99" s="73">
        <f t="shared" si="8"/>
        <v>9.1439247E7</v>
      </c>
      <c r="AB99" s="74">
        <f t="shared" si="9"/>
        <v>1.0</v>
      </c>
      <c r="AC99" s="74">
        <f t="shared" si="10"/>
        <v>0.09486648863491352</v>
      </c>
      <c r="AD99" s="74">
        <f t="shared" si="11"/>
        <v>0.0</v>
      </c>
      <c r="AE99" s="75">
        <f t="shared" si="12"/>
        <v>1.0</v>
      </c>
    </row>
    <row r="100" spans="8:8" ht="15.75" hidden="1">
      <c r="A100" s="67">
        <v>52230.0</v>
      </c>
      <c r="B100" s="68">
        <v>4.0</v>
      </c>
      <c r="C100" s="68">
        <v>51.0</v>
      </c>
      <c r="D100" s="69" t="s">
        <v>57</v>
      </c>
      <c r="E100" s="68">
        <v>5102.0</v>
      </c>
      <c r="F100" s="69" t="s">
        <v>102</v>
      </c>
      <c r="G100" s="68">
        <v>510205.0</v>
      </c>
      <c r="H100" s="69" t="s">
        <v>102</v>
      </c>
      <c r="I100" s="68">
        <v>5.102052007E9</v>
      </c>
      <c r="J100" s="69" t="s">
        <v>157</v>
      </c>
      <c r="K100" s="70">
        <v>9.47871E8</v>
      </c>
      <c r="L100" s="71">
        <v>1.25263762E8</v>
      </c>
      <c r="M100" s="71"/>
      <c r="N100" s="71"/>
      <c r="O100" s="71"/>
      <c r="P100" s="71"/>
      <c r="Q100" s="71"/>
      <c r="R100" s="71"/>
      <c r="S100" s="71" t="s">
        <v>763</v>
      </c>
      <c r="T100" s="71">
        <v>0.0</v>
      </c>
      <c r="U100" s="71"/>
      <c r="V100" s="71">
        <v>0.0</v>
      </c>
      <c r="W100" s="71">
        <v>0.0</v>
      </c>
      <c r="X100" s="71">
        <v>0.0</v>
      </c>
      <c r="Y100" s="71">
        <v>0.0</v>
      </c>
      <c r="Z100" s="72">
        <f t="shared" si="7"/>
        <v>0.0</v>
      </c>
      <c r="AA100" s="73">
        <f t="shared" si="8"/>
        <v>1.25263762E8</v>
      </c>
      <c r="AB100" s="74">
        <f t="shared" si="9"/>
        <v>1.0</v>
      </c>
      <c r="AC100" s="74">
        <f t="shared" si="10"/>
        <v>0.13215275285350012</v>
      </c>
      <c r="AD100" s="74">
        <f t="shared" si="11"/>
        <v>0.0</v>
      </c>
      <c r="AE100" s="75">
        <f t="shared" si="12"/>
        <v>1.0</v>
      </c>
    </row>
    <row r="101" spans="8:8" ht="15.75" hidden="1">
      <c r="A101" s="67">
        <v>52231.0</v>
      </c>
      <c r="B101" s="68">
        <v>4.0</v>
      </c>
      <c r="C101" s="68">
        <v>51.0</v>
      </c>
      <c r="D101" s="69" t="s">
        <v>57</v>
      </c>
      <c r="E101" s="68">
        <v>5102.0</v>
      </c>
      <c r="F101" s="69" t="s">
        <v>102</v>
      </c>
      <c r="G101" s="68">
        <v>510205.0</v>
      </c>
      <c r="H101" s="69" t="s">
        <v>102</v>
      </c>
      <c r="I101" s="68">
        <v>5.102052008E9</v>
      </c>
      <c r="J101" s="69" t="s">
        <v>158</v>
      </c>
      <c r="K101" s="70">
        <v>8.39633E8</v>
      </c>
      <c r="L101" s="71">
        <v>9.877299E7</v>
      </c>
      <c r="M101" s="71">
        <v>0.0</v>
      </c>
      <c r="N101" s="71">
        <v>0.0</v>
      </c>
      <c r="O101" s="71">
        <v>1200000.0</v>
      </c>
      <c r="P101" s="71"/>
      <c r="Q101" s="71"/>
      <c r="R101" s="71">
        <v>1.23165E7</v>
      </c>
      <c r="S101" s="71"/>
      <c r="T101" s="71">
        <v>525000.0</v>
      </c>
      <c r="U101" s="71">
        <v>4150000.0</v>
      </c>
      <c r="V101" s="71"/>
      <c r="W101" s="71"/>
      <c r="X101" s="71">
        <v>9827500.0</v>
      </c>
      <c r="Y101" s="71">
        <v>1.14994E7</v>
      </c>
      <c r="Z101" s="72">
        <f t="shared" si="7"/>
        <v>3.95184E7</v>
      </c>
      <c r="AA101" s="73">
        <f t="shared" si="8"/>
        <v>5.925459E7</v>
      </c>
      <c r="AB101" s="74">
        <f t="shared" si="9"/>
        <v>0.5999068166307409</v>
      </c>
      <c r="AC101" s="74">
        <f t="shared" si="10"/>
        <v>0.11763828958604533</v>
      </c>
      <c r="AD101" s="74">
        <f t="shared" si="11"/>
        <v>0.40009318336925914</v>
      </c>
      <c r="AE101" s="75">
        <f t="shared" si="12"/>
        <v>1.0</v>
      </c>
    </row>
    <row r="102" spans="8:8" ht="15.75" hidden="1">
      <c r="A102" s="67">
        <v>52232.0</v>
      </c>
      <c r="B102" s="68">
        <v>4.0</v>
      </c>
      <c r="C102" s="68">
        <v>51.0</v>
      </c>
      <c r="D102" s="69" t="s">
        <v>57</v>
      </c>
      <c r="E102" s="68">
        <v>5102.0</v>
      </c>
      <c r="F102" s="69" t="s">
        <v>102</v>
      </c>
      <c r="G102" s="68">
        <v>510205.0</v>
      </c>
      <c r="H102" s="69" t="s">
        <v>102</v>
      </c>
      <c r="I102" s="68">
        <v>5.102052009E9</v>
      </c>
      <c r="J102" s="69" t="s">
        <v>159</v>
      </c>
      <c r="K102" s="70">
        <v>8.0866E8</v>
      </c>
      <c r="L102" s="71">
        <v>6.87796E7</v>
      </c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>
        <v>8517900.0</v>
      </c>
      <c r="Z102" s="72">
        <f t="shared" si="7"/>
        <v>8517900.0</v>
      </c>
      <c r="AA102" s="73">
        <f t="shared" si="8"/>
        <v>6.02617E7</v>
      </c>
      <c r="AB102" s="74">
        <f t="shared" si="9"/>
        <v>0.8761565929432564</v>
      </c>
      <c r="AC102" s="74">
        <f t="shared" si="10"/>
        <v>0.08505379269408651</v>
      </c>
      <c r="AD102" s="74">
        <f t="shared" si="11"/>
        <v>0.12384340705674357</v>
      </c>
      <c r="AE102" s="75">
        <f t="shared" si="12"/>
        <v>1.0</v>
      </c>
    </row>
    <row r="103" spans="8:8" ht="15.75" hidden="1">
      <c r="A103" s="67">
        <v>52233.0</v>
      </c>
      <c r="B103" s="68">
        <v>4.0</v>
      </c>
      <c r="C103" s="68">
        <v>51.0</v>
      </c>
      <c r="D103" s="69" t="s">
        <v>57</v>
      </c>
      <c r="E103" s="68">
        <v>5102.0</v>
      </c>
      <c r="F103" s="69" t="s">
        <v>102</v>
      </c>
      <c r="G103" s="68">
        <v>510205.0</v>
      </c>
      <c r="H103" s="69" t="s">
        <v>102</v>
      </c>
      <c r="I103" s="68">
        <v>5.10205201E9</v>
      </c>
      <c r="J103" s="69" t="s">
        <v>160</v>
      </c>
      <c r="K103" s="70">
        <v>9.03201E8</v>
      </c>
      <c r="L103" s="71">
        <v>8.4447524E7</v>
      </c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2">
        <f t="shared" si="7"/>
        <v>0.0</v>
      </c>
      <c r="AA103" s="73">
        <f t="shared" si="8"/>
        <v>8.4447524E7</v>
      </c>
      <c r="AB103" s="74">
        <f t="shared" si="9"/>
        <v>1.0</v>
      </c>
      <c r="AC103" s="74">
        <f t="shared" si="10"/>
        <v>0.09349804085690783</v>
      </c>
      <c r="AD103" s="74">
        <f t="shared" si="11"/>
        <v>0.0</v>
      </c>
      <c r="AE103" s="75">
        <f t="shared" si="12"/>
        <v>1.0</v>
      </c>
    </row>
    <row r="104" spans="8:8" ht="15.75" hidden="1">
      <c r="A104" s="67">
        <v>52234.0</v>
      </c>
      <c r="B104" s="68">
        <v>4.0</v>
      </c>
      <c r="C104" s="68">
        <v>51.0</v>
      </c>
      <c r="D104" s="69" t="s">
        <v>57</v>
      </c>
      <c r="E104" s="68">
        <v>5102.0</v>
      </c>
      <c r="F104" s="69" t="s">
        <v>102</v>
      </c>
      <c r="G104" s="68">
        <v>510205.0</v>
      </c>
      <c r="H104" s="69" t="s">
        <v>102</v>
      </c>
      <c r="I104" s="68">
        <v>5.102052011E9</v>
      </c>
      <c r="J104" s="69" t="s">
        <v>161</v>
      </c>
      <c r="K104" s="70">
        <v>8.15192E8</v>
      </c>
      <c r="L104" s="71">
        <v>8.7627305E7</v>
      </c>
      <c r="M104" s="71">
        <v>80000.0</v>
      </c>
      <c r="N104" s="71"/>
      <c r="O104" s="71"/>
      <c r="P104" s="71"/>
      <c r="Q104" s="71"/>
      <c r="R104" s="71">
        <v>445000.0</v>
      </c>
      <c r="S104" s="71"/>
      <c r="T104" s="71"/>
      <c r="U104" s="71">
        <v>1977500.0</v>
      </c>
      <c r="V104" s="71"/>
      <c r="W104" s="71"/>
      <c r="X104" s="71">
        <v>8629000.0</v>
      </c>
      <c r="Y104" s="71">
        <v>896000.0</v>
      </c>
      <c r="Z104" s="72">
        <f t="shared" si="7"/>
        <v>1.20275E7</v>
      </c>
      <c r="AA104" s="73">
        <f t="shared" si="8"/>
        <v>7.5599805E7</v>
      </c>
      <c r="AB104" s="74">
        <f t="shared" si="9"/>
        <v>0.8627425549604658</v>
      </c>
      <c r="AC104" s="74">
        <f t="shared" si="10"/>
        <v>0.10749284217705768</v>
      </c>
      <c r="AD104" s="74">
        <f t="shared" si="11"/>
        <v>0.1372574450395342</v>
      </c>
      <c r="AE104" s="75">
        <f t="shared" si="12"/>
        <v>1.0</v>
      </c>
    </row>
    <row r="105" spans="8:8" ht="15.75" hidden="1">
      <c r="A105" s="67">
        <v>52235.0</v>
      </c>
      <c r="B105" s="68">
        <v>4.0</v>
      </c>
      <c r="C105" s="68">
        <v>51.0</v>
      </c>
      <c r="D105" s="69" t="s">
        <v>57</v>
      </c>
      <c r="E105" s="68">
        <v>5102.0</v>
      </c>
      <c r="F105" s="69" t="s">
        <v>102</v>
      </c>
      <c r="G105" s="68">
        <v>510205.0</v>
      </c>
      <c r="H105" s="69" t="s">
        <v>102</v>
      </c>
      <c r="I105" s="68">
        <v>5.102052012E9</v>
      </c>
      <c r="J105" s="69" t="s">
        <v>162</v>
      </c>
      <c r="K105" s="70">
        <v>8.06641E8</v>
      </c>
      <c r="L105" s="71">
        <v>6.95883E7</v>
      </c>
      <c r="M105" s="71">
        <v>6055000.0</v>
      </c>
      <c r="N105" s="71">
        <v>2750000.0</v>
      </c>
      <c r="O105" s="71">
        <v>0.0</v>
      </c>
      <c r="P105" s="71">
        <v>1.315E7</v>
      </c>
      <c r="Q105" s="71">
        <v>4700000.0</v>
      </c>
      <c r="R105" s="71">
        <v>5000000.0</v>
      </c>
      <c r="S105" s="71">
        <v>0.0</v>
      </c>
      <c r="T105" s="71">
        <v>2000000.0</v>
      </c>
      <c r="U105" s="71">
        <v>8568000.0</v>
      </c>
      <c r="V105" s="71">
        <v>0.0</v>
      </c>
      <c r="W105" s="71">
        <v>1250000.0</v>
      </c>
      <c r="X105" s="71">
        <v>6790000.0</v>
      </c>
      <c r="Y105" s="71"/>
      <c r="Z105" s="72">
        <f t="shared" si="7"/>
        <v>5.0263E7</v>
      </c>
      <c r="AA105" s="73">
        <f t="shared" si="8"/>
        <v>1.93253E7</v>
      </c>
      <c r="AB105" s="74">
        <f t="shared" si="9"/>
        <v>0.2777090401691089</v>
      </c>
      <c r="AC105" s="74">
        <f t="shared" si="10"/>
        <v>0.08626923253343186</v>
      </c>
      <c r="AD105" s="74">
        <f t="shared" si="11"/>
        <v>0.7222909598308911</v>
      </c>
      <c r="AE105" s="75">
        <f t="shared" si="12"/>
        <v>1.0</v>
      </c>
    </row>
    <row r="106" spans="8:8" s="78" ht="15.75" hidden="1" customFormat="1">
      <c r="A106" s="79">
        <v>52236.0</v>
      </c>
      <c r="B106" s="80">
        <v>4.0</v>
      </c>
      <c r="C106" s="80">
        <v>51.0</v>
      </c>
      <c r="D106" s="81" t="s">
        <v>57</v>
      </c>
      <c r="E106" s="80">
        <v>5102.0</v>
      </c>
      <c r="F106" s="81" t="s">
        <v>102</v>
      </c>
      <c r="G106" s="80">
        <v>510206.0</v>
      </c>
      <c r="H106" s="81" t="s">
        <v>163</v>
      </c>
      <c r="I106" s="80">
        <v>5.102062001E9</v>
      </c>
      <c r="J106" s="81" t="s">
        <v>164</v>
      </c>
      <c r="K106" s="82">
        <v>8.3141E8</v>
      </c>
      <c r="L106" s="83">
        <v>8.1975E7</v>
      </c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91">
        <f t="shared" si="7"/>
        <v>0.0</v>
      </c>
      <c r="AA106" s="92">
        <f t="shared" si="8"/>
        <v>8.1975E7</v>
      </c>
      <c r="AB106" s="84">
        <f t="shared" si="9"/>
        <v>1.0</v>
      </c>
      <c r="AC106" s="84">
        <f t="shared" si="10"/>
        <v>0.09859756317580977</v>
      </c>
      <c r="AD106" s="84">
        <f t="shared" si="11"/>
        <v>0.0</v>
      </c>
      <c r="AE106" s="85">
        <f t="shared" si="12"/>
        <v>1.0</v>
      </c>
    </row>
    <row r="107" spans="8:8" ht="15.75" hidden="1">
      <c r="A107" s="67">
        <v>52237.0</v>
      </c>
      <c r="B107" s="68">
        <v>4.0</v>
      </c>
      <c r="C107" s="68">
        <v>51.0</v>
      </c>
      <c r="D107" s="69" t="s">
        <v>57</v>
      </c>
      <c r="E107" s="68">
        <v>5102.0</v>
      </c>
      <c r="F107" s="69" t="s">
        <v>102</v>
      </c>
      <c r="G107" s="68">
        <v>510206.0</v>
      </c>
      <c r="H107" s="69" t="s">
        <v>163</v>
      </c>
      <c r="I107" s="68">
        <v>5.102062002E9</v>
      </c>
      <c r="J107" s="69" t="s">
        <v>165</v>
      </c>
      <c r="K107" s="70">
        <v>7.70336E8</v>
      </c>
      <c r="L107" s="71">
        <v>1.40016E8</v>
      </c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2">
        <f t="shared" si="7"/>
        <v>0.0</v>
      </c>
      <c r="AA107" s="73">
        <f t="shared" si="8"/>
        <v>1.40016E8</v>
      </c>
      <c r="AB107" s="74">
        <f t="shared" si="9"/>
        <v>1.0</v>
      </c>
      <c r="AC107" s="74">
        <f t="shared" si="10"/>
        <v>0.18175964773812986</v>
      </c>
      <c r="AD107" s="74">
        <f t="shared" si="11"/>
        <v>0.0</v>
      </c>
      <c r="AE107" s="75">
        <f t="shared" si="12"/>
        <v>1.0</v>
      </c>
    </row>
    <row r="108" spans="8:8" ht="15.75" hidden="1">
      <c r="A108" s="67">
        <v>52238.0</v>
      </c>
      <c r="B108" s="68">
        <v>4.0</v>
      </c>
      <c r="C108" s="68">
        <v>51.0</v>
      </c>
      <c r="D108" s="69" t="s">
        <v>57</v>
      </c>
      <c r="E108" s="68">
        <v>5102.0</v>
      </c>
      <c r="F108" s="69" t="s">
        <v>102</v>
      </c>
      <c r="G108" s="68">
        <v>510206.0</v>
      </c>
      <c r="H108" s="69" t="s">
        <v>163</v>
      </c>
      <c r="I108" s="68">
        <v>5.102062003E9</v>
      </c>
      <c r="J108" s="69" t="s">
        <v>166</v>
      </c>
      <c r="K108" s="70">
        <v>8.0917E8</v>
      </c>
      <c r="L108" s="88">
        <v>1.4549715149E8</v>
      </c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2">
        <f t="shared" si="7"/>
        <v>0.0</v>
      </c>
      <c r="AA108" s="73">
        <f t="shared" si="8"/>
        <v>1.4549715149E8</v>
      </c>
      <c r="AB108" s="74">
        <f t="shared" si="9"/>
        <v>1.0</v>
      </c>
      <c r="AC108" s="74">
        <f t="shared" si="10"/>
        <v>0.1798103630757443</v>
      </c>
      <c r="AD108" s="74">
        <f t="shared" si="11"/>
        <v>0.0</v>
      </c>
      <c r="AE108" s="75">
        <f t="shared" si="12"/>
        <v>1.0</v>
      </c>
    </row>
    <row r="109" spans="8:8" ht="15.75" hidden="1">
      <c r="A109" s="67">
        <v>52239.0</v>
      </c>
      <c r="B109" s="68">
        <v>4.0</v>
      </c>
      <c r="C109" s="68">
        <v>51.0</v>
      </c>
      <c r="D109" s="69" t="s">
        <v>57</v>
      </c>
      <c r="E109" s="68">
        <v>5102.0</v>
      </c>
      <c r="F109" s="69" t="s">
        <v>102</v>
      </c>
      <c r="G109" s="68">
        <v>510206.0</v>
      </c>
      <c r="H109" s="69" t="s">
        <v>163</v>
      </c>
      <c r="I109" s="68">
        <v>5.102062004E9</v>
      </c>
      <c r="J109" s="69" t="s">
        <v>120</v>
      </c>
      <c r="K109" s="70">
        <v>9.05477E8</v>
      </c>
      <c r="L109" s="71">
        <v>1.89345E8</v>
      </c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2">
        <f t="shared" si="7"/>
        <v>0.0</v>
      </c>
      <c r="AA109" s="73">
        <f t="shared" si="8"/>
        <v>1.89345E8</v>
      </c>
      <c r="AB109" s="74">
        <f t="shared" si="9"/>
        <v>1.0</v>
      </c>
      <c r="AC109" s="74">
        <f t="shared" si="10"/>
        <v>0.20911077807608586</v>
      </c>
      <c r="AD109" s="74">
        <f t="shared" si="11"/>
        <v>0.0</v>
      </c>
      <c r="AE109" s="75">
        <f t="shared" si="12"/>
        <v>1.0</v>
      </c>
    </row>
    <row r="110" spans="8:8" ht="15.75" hidden="1">
      <c r="A110" s="67">
        <v>52240.0</v>
      </c>
      <c r="B110" s="68">
        <v>4.0</v>
      </c>
      <c r="C110" s="68">
        <v>51.0</v>
      </c>
      <c r="D110" s="69" t="s">
        <v>57</v>
      </c>
      <c r="E110" s="68">
        <v>5102.0</v>
      </c>
      <c r="F110" s="69" t="s">
        <v>102</v>
      </c>
      <c r="G110" s="68">
        <v>510206.0</v>
      </c>
      <c r="H110" s="69" t="s">
        <v>163</v>
      </c>
      <c r="I110" s="68">
        <v>5.102062005E9</v>
      </c>
      <c r="J110" s="69" t="s">
        <v>167</v>
      </c>
      <c r="K110" s="70">
        <v>8.33574E8</v>
      </c>
      <c r="L110" s="71">
        <v>1.27343E8</v>
      </c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2">
        <f t="shared" si="7"/>
        <v>0.0</v>
      </c>
      <c r="AA110" s="73">
        <f t="shared" si="8"/>
        <v>1.27343E8</v>
      </c>
      <c r="AB110" s="74">
        <f t="shared" si="9"/>
        <v>1.0</v>
      </c>
      <c r="AC110" s="74">
        <f t="shared" si="10"/>
        <v>0.15276748075155894</v>
      </c>
      <c r="AD110" s="74">
        <f t="shared" si="11"/>
        <v>0.0</v>
      </c>
      <c r="AE110" s="75">
        <f t="shared" si="12"/>
        <v>1.0</v>
      </c>
    </row>
    <row r="111" spans="8:8" ht="15.75" hidden="1">
      <c r="A111" s="67">
        <v>52241.0</v>
      </c>
      <c r="B111" s="68">
        <v>4.0</v>
      </c>
      <c r="C111" s="68">
        <v>51.0</v>
      </c>
      <c r="D111" s="69" t="s">
        <v>57</v>
      </c>
      <c r="E111" s="68">
        <v>5102.0</v>
      </c>
      <c r="F111" s="69" t="s">
        <v>102</v>
      </c>
      <c r="G111" s="68">
        <v>510206.0</v>
      </c>
      <c r="H111" s="69" t="s">
        <v>163</v>
      </c>
      <c r="I111" s="68">
        <v>5.102062006E9</v>
      </c>
      <c r="J111" s="69" t="s">
        <v>168</v>
      </c>
      <c r="K111" s="70">
        <v>7.65361E8</v>
      </c>
      <c r="L111" s="71">
        <v>1.0525888E8</v>
      </c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2">
        <f t="shared" si="7"/>
        <v>0.0</v>
      </c>
      <c r="AA111" s="73">
        <f t="shared" si="8"/>
        <v>1.0525888E8</v>
      </c>
      <c r="AB111" s="74">
        <f t="shared" si="9"/>
        <v>1.0</v>
      </c>
      <c r="AC111" s="74">
        <f t="shared" si="10"/>
        <v>0.13752840816294534</v>
      </c>
      <c r="AD111" s="74">
        <f t="shared" si="11"/>
        <v>0.0</v>
      </c>
      <c r="AE111" s="75">
        <f t="shared" si="12"/>
        <v>1.0</v>
      </c>
    </row>
    <row r="112" spans="8:8" ht="15.75" hidden="1">
      <c r="A112" s="67">
        <v>52242.0</v>
      </c>
      <c r="B112" s="68">
        <v>4.0</v>
      </c>
      <c r="C112" s="68">
        <v>51.0</v>
      </c>
      <c r="D112" s="69" t="s">
        <v>57</v>
      </c>
      <c r="E112" s="68">
        <v>5102.0</v>
      </c>
      <c r="F112" s="69" t="s">
        <v>102</v>
      </c>
      <c r="G112" s="68">
        <v>510206.0</v>
      </c>
      <c r="H112" s="69" t="s">
        <v>163</v>
      </c>
      <c r="I112" s="68">
        <v>5.102062007E9</v>
      </c>
      <c r="J112" s="69" t="s">
        <v>169</v>
      </c>
      <c r="K112" s="70">
        <v>1.170324E9</v>
      </c>
      <c r="L112" s="71">
        <v>1.13567256E8</v>
      </c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2">
        <f t="shared" si="7"/>
        <v>0.0</v>
      </c>
      <c r="AA112" s="73">
        <f t="shared" si="8"/>
        <v>1.13567256E8</v>
      </c>
      <c r="AB112" s="74">
        <f t="shared" si="9"/>
        <v>1.0</v>
      </c>
      <c r="AC112" s="74">
        <f t="shared" si="10"/>
        <v>0.09703915838690824</v>
      </c>
      <c r="AD112" s="74">
        <f t="shared" si="11"/>
        <v>0.0</v>
      </c>
      <c r="AE112" s="75">
        <f t="shared" si="12"/>
        <v>1.0</v>
      </c>
    </row>
    <row r="113" spans="8:8" ht="15.75" hidden="1">
      <c r="A113" s="67">
        <v>52243.0</v>
      </c>
      <c r="B113" s="68">
        <v>4.0</v>
      </c>
      <c r="C113" s="68">
        <v>51.0</v>
      </c>
      <c r="D113" s="69" t="s">
        <v>57</v>
      </c>
      <c r="E113" s="68">
        <v>5102.0</v>
      </c>
      <c r="F113" s="69" t="s">
        <v>102</v>
      </c>
      <c r="G113" s="68">
        <v>510206.0</v>
      </c>
      <c r="H113" s="69" t="s">
        <v>163</v>
      </c>
      <c r="I113" s="68">
        <v>5.102062008E9</v>
      </c>
      <c r="J113" s="69" t="s">
        <v>170</v>
      </c>
      <c r="K113" s="70">
        <v>9.02492E8</v>
      </c>
      <c r="L113" s="71">
        <v>1.2821E8</v>
      </c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2">
        <f t="shared" si="7"/>
        <v>0.0</v>
      </c>
      <c r="AA113" s="73">
        <f t="shared" si="8"/>
        <v>1.2821E8</v>
      </c>
      <c r="AB113" s="74">
        <f t="shared" si="9"/>
        <v>1.0</v>
      </c>
      <c r="AC113" s="74">
        <f t="shared" si="10"/>
        <v>0.14206220110538376</v>
      </c>
      <c r="AD113" s="74">
        <f t="shared" si="11"/>
        <v>0.0</v>
      </c>
      <c r="AE113" s="75">
        <f t="shared" si="12"/>
        <v>1.0</v>
      </c>
    </row>
    <row r="114" spans="8:8" ht="15.75" hidden="1">
      <c r="A114" s="67">
        <v>52244.0</v>
      </c>
      <c r="B114" s="68">
        <v>4.0</v>
      </c>
      <c r="C114" s="68">
        <v>51.0</v>
      </c>
      <c r="D114" s="69" t="s">
        <v>57</v>
      </c>
      <c r="E114" s="68">
        <v>5102.0</v>
      </c>
      <c r="F114" s="69" t="s">
        <v>102</v>
      </c>
      <c r="G114" s="68">
        <v>510206.0</v>
      </c>
      <c r="H114" s="69" t="s">
        <v>163</v>
      </c>
      <c r="I114" s="68">
        <v>5.102062009E9</v>
      </c>
      <c r="J114" s="69" t="s">
        <v>171</v>
      </c>
      <c r="K114" s="70">
        <v>8.4213E8</v>
      </c>
      <c r="L114" s="71">
        <v>1.17147E8</v>
      </c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2">
        <f t="shared" si="7"/>
        <v>0.0</v>
      </c>
      <c r="AA114" s="73">
        <f t="shared" si="8"/>
        <v>1.17147E8</v>
      </c>
      <c r="AB114" s="74">
        <f t="shared" si="9"/>
        <v>1.0</v>
      </c>
      <c r="AC114" s="74">
        <f t="shared" si="10"/>
        <v>0.13910797620319904</v>
      </c>
      <c r="AD114" s="74">
        <f t="shared" si="11"/>
        <v>0.0</v>
      </c>
      <c r="AE114" s="75">
        <f t="shared" si="12"/>
        <v>1.0</v>
      </c>
    </row>
    <row r="115" spans="8:8" ht="15.75" hidden="1">
      <c r="A115" s="67">
        <v>52245.0</v>
      </c>
      <c r="B115" s="68">
        <v>4.0</v>
      </c>
      <c r="C115" s="68">
        <v>51.0</v>
      </c>
      <c r="D115" s="69" t="s">
        <v>57</v>
      </c>
      <c r="E115" s="68">
        <v>5102.0</v>
      </c>
      <c r="F115" s="69" t="s">
        <v>102</v>
      </c>
      <c r="G115" s="68">
        <v>510206.0</v>
      </c>
      <c r="H115" s="69" t="s">
        <v>163</v>
      </c>
      <c r="I115" s="68">
        <v>5.10206201E9</v>
      </c>
      <c r="J115" s="69" t="s">
        <v>172</v>
      </c>
      <c r="K115" s="70">
        <v>9.73467E8</v>
      </c>
      <c r="L115" s="71">
        <v>1.439715E8</v>
      </c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2">
        <f t="shared" si="7"/>
        <v>0.0</v>
      </c>
      <c r="AA115" s="73">
        <f t="shared" si="8"/>
        <v>1.439715E8</v>
      </c>
      <c r="AB115" s="74">
        <f t="shared" si="9"/>
        <v>1.0</v>
      </c>
      <c r="AC115" s="74">
        <f t="shared" si="10"/>
        <v>0.14789561433515466</v>
      </c>
      <c r="AD115" s="74">
        <f t="shared" si="11"/>
        <v>0.0</v>
      </c>
      <c r="AE115" s="75">
        <f t="shared" si="12"/>
        <v>1.0</v>
      </c>
    </row>
    <row r="116" spans="8:8" ht="15.75" hidden="1">
      <c r="A116" s="67">
        <v>52246.0</v>
      </c>
      <c r="B116" s="68">
        <v>4.0</v>
      </c>
      <c r="C116" s="68">
        <v>51.0</v>
      </c>
      <c r="D116" s="69" t="s">
        <v>57</v>
      </c>
      <c r="E116" s="68">
        <v>5102.0</v>
      </c>
      <c r="F116" s="69" t="s">
        <v>102</v>
      </c>
      <c r="G116" s="68">
        <v>510206.0</v>
      </c>
      <c r="H116" s="69" t="s">
        <v>163</v>
      </c>
      <c r="I116" s="68">
        <v>5.102062011E9</v>
      </c>
      <c r="J116" s="69" t="s">
        <v>173</v>
      </c>
      <c r="K116" s="70">
        <v>1.042879E9</v>
      </c>
      <c r="L116" s="71">
        <v>1.242455E8</v>
      </c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2">
        <f t="shared" si="7"/>
        <v>0.0</v>
      </c>
      <c r="AA116" s="73">
        <f t="shared" si="8"/>
        <v>1.242455E8</v>
      </c>
      <c r="AB116" s="74">
        <f t="shared" si="9"/>
        <v>1.0</v>
      </c>
      <c r="AC116" s="74">
        <f t="shared" si="10"/>
        <v>0.11913702356649238</v>
      </c>
      <c r="AD116" s="74">
        <f t="shared" si="11"/>
        <v>0.0</v>
      </c>
      <c r="AE116" s="75">
        <f t="shared" si="12"/>
        <v>1.0</v>
      </c>
    </row>
    <row r="117" spans="8:8" ht="15.75" hidden="1">
      <c r="A117" s="67">
        <v>52247.0</v>
      </c>
      <c r="B117" s="68">
        <v>4.0</v>
      </c>
      <c r="C117" s="68">
        <v>51.0</v>
      </c>
      <c r="D117" s="69" t="s">
        <v>57</v>
      </c>
      <c r="E117" s="68">
        <v>5102.0</v>
      </c>
      <c r="F117" s="69" t="s">
        <v>102</v>
      </c>
      <c r="G117" s="68">
        <v>510206.0</v>
      </c>
      <c r="H117" s="69" t="s">
        <v>163</v>
      </c>
      <c r="I117" s="68">
        <v>5.102062012E9</v>
      </c>
      <c r="J117" s="69" t="s">
        <v>174</v>
      </c>
      <c r="K117" s="70">
        <v>8.61864E8</v>
      </c>
      <c r="L117" s="71">
        <v>1.69606E8</v>
      </c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2">
        <f t="shared" si="7"/>
        <v>0.0</v>
      </c>
      <c r="AA117" s="73">
        <f t="shared" si="8"/>
        <v>1.69606E8</v>
      </c>
      <c r="AB117" s="74">
        <f t="shared" si="9"/>
        <v>1.0</v>
      </c>
      <c r="AC117" s="74">
        <f t="shared" si="10"/>
        <v>0.19678974873065821</v>
      </c>
      <c r="AD117" s="74">
        <f t="shared" si="11"/>
        <v>0.0</v>
      </c>
      <c r="AE117" s="75">
        <f t="shared" si="12"/>
        <v>1.0</v>
      </c>
    </row>
    <row r="118" spans="8:8" ht="15.75" hidden="1">
      <c r="A118" s="67">
        <v>52248.0</v>
      </c>
      <c r="B118" s="68">
        <v>4.0</v>
      </c>
      <c r="C118" s="68">
        <v>51.0</v>
      </c>
      <c r="D118" s="69" t="s">
        <v>57</v>
      </c>
      <c r="E118" s="68">
        <v>5102.0</v>
      </c>
      <c r="F118" s="69" t="s">
        <v>102</v>
      </c>
      <c r="G118" s="68">
        <v>510206.0</v>
      </c>
      <c r="H118" s="69" t="s">
        <v>163</v>
      </c>
      <c r="I118" s="68">
        <v>5.102062013E9</v>
      </c>
      <c r="J118" s="69" t="s">
        <v>163</v>
      </c>
      <c r="K118" s="70">
        <v>1.047025E9</v>
      </c>
      <c r="L118" s="71">
        <v>2.140007E8</v>
      </c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2">
        <f t="shared" si="7"/>
        <v>0.0</v>
      </c>
      <c r="AA118" s="73">
        <f t="shared" si="8"/>
        <v>2.140007E8</v>
      </c>
      <c r="AB118" s="74">
        <f t="shared" si="9"/>
        <v>1.0</v>
      </c>
      <c r="AC118" s="74">
        <f t="shared" si="10"/>
        <v>0.20438929347436785</v>
      </c>
      <c r="AD118" s="74">
        <f t="shared" si="11"/>
        <v>0.0</v>
      </c>
      <c r="AE118" s="75">
        <f t="shared" si="12"/>
        <v>1.0</v>
      </c>
    </row>
    <row r="119" spans="8:8" ht="15.75" hidden="1">
      <c r="A119" s="67">
        <v>52249.0</v>
      </c>
      <c r="B119" s="68">
        <v>4.0</v>
      </c>
      <c r="C119" s="68">
        <v>51.0</v>
      </c>
      <c r="D119" s="69" t="s">
        <v>57</v>
      </c>
      <c r="E119" s="68">
        <v>5102.0</v>
      </c>
      <c r="F119" s="69" t="s">
        <v>102</v>
      </c>
      <c r="G119" s="68">
        <v>510206.0</v>
      </c>
      <c r="H119" s="69" t="s">
        <v>163</v>
      </c>
      <c r="I119" s="68">
        <v>5.102062014E9</v>
      </c>
      <c r="J119" s="69" t="s">
        <v>175</v>
      </c>
      <c r="K119" s="70">
        <v>1.219227E9</v>
      </c>
      <c r="L119" s="71">
        <v>1.751314E8</v>
      </c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2">
        <f t="shared" si="7"/>
        <v>0.0</v>
      </c>
      <c r="AA119" s="73">
        <f t="shared" si="8"/>
        <v>1.751314E8</v>
      </c>
      <c r="AB119" s="74">
        <f t="shared" si="9"/>
        <v>1.0</v>
      </c>
      <c r="AC119" s="74">
        <f t="shared" si="10"/>
        <v>0.14364133996376394</v>
      </c>
      <c r="AD119" s="74">
        <f t="shared" si="11"/>
        <v>0.0</v>
      </c>
      <c r="AE119" s="75">
        <f t="shared" si="12"/>
        <v>1.0</v>
      </c>
    </row>
    <row r="120" spans="8:8" ht="15.75" hidden="1">
      <c r="A120" s="67">
        <v>52250.0</v>
      </c>
      <c r="B120" s="68">
        <v>4.0</v>
      </c>
      <c r="C120" s="68">
        <v>51.0</v>
      </c>
      <c r="D120" s="69" t="s">
        <v>57</v>
      </c>
      <c r="E120" s="68">
        <v>5102.0</v>
      </c>
      <c r="F120" s="69" t="s">
        <v>102</v>
      </c>
      <c r="G120" s="68">
        <v>510206.0</v>
      </c>
      <c r="H120" s="69" t="s">
        <v>163</v>
      </c>
      <c r="I120" s="68">
        <v>5.102062015E9</v>
      </c>
      <c r="J120" s="69" t="s">
        <v>176</v>
      </c>
      <c r="K120" s="70">
        <v>1.157472E9</v>
      </c>
      <c r="L120" s="71">
        <v>1.344615E8</v>
      </c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2">
        <f t="shared" si="7"/>
        <v>0.0</v>
      </c>
      <c r="AA120" s="73">
        <f t="shared" si="8"/>
        <v>1.344615E8</v>
      </c>
      <c r="AB120" s="74">
        <f t="shared" si="9"/>
        <v>1.0</v>
      </c>
      <c r="AC120" s="74">
        <f t="shared" si="10"/>
        <v>0.11616825288214315</v>
      </c>
      <c r="AD120" s="74">
        <f t="shared" si="11"/>
        <v>0.0</v>
      </c>
      <c r="AE120" s="75">
        <f t="shared" si="12"/>
        <v>1.0</v>
      </c>
    </row>
    <row r="121" spans="8:8" s="78" ht="15.75" hidden="1" customFormat="1">
      <c r="A121" s="79">
        <v>52251.0</v>
      </c>
      <c r="B121" s="80">
        <v>4.0</v>
      </c>
      <c r="C121" s="80">
        <v>51.0</v>
      </c>
      <c r="D121" s="81" t="s">
        <v>57</v>
      </c>
      <c r="E121" s="80">
        <v>5102.0</v>
      </c>
      <c r="F121" s="81" t="s">
        <v>102</v>
      </c>
      <c r="G121" s="80">
        <v>510207.0</v>
      </c>
      <c r="H121" s="81" t="s">
        <v>177</v>
      </c>
      <c r="I121" s="80">
        <v>5.102072001E9</v>
      </c>
      <c r="J121" s="81" t="s">
        <v>144</v>
      </c>
      <c r="K121" s="82">
        <v>1.234988E9</v>
      </c>
      <c r="L121" s="83">
        <v>1.957216E8</v>
      </c>
      <c r="M121" s="83"/>
      <c r="N121" s="83">
        <v>8350000.0</v>
      </c>
      <c r="O121" s="83"/>
      <c r="P121" s="83">
        <v>2.2704E7</v>
      </c>
      <c r="Q121" s="83">
        <v>7300000.0</v>
      </c>
      <c r="R121" s="83"/>
      <c r="S121" s="83"/>
      <c r="T121" s="83">
        <v>1.0888E7</v>
      </c>
      <c r="U121" s="83">
        <v>3.9E7</v>
      </c>
      <c r="V121" s="83"/>
      <c r="W121" s="83"/>
      <c r="X121" s="83">
        <v>3908000.0</v>
      </c>
      <c r="Y121" s="83">
        <v>510000.0</v>
      </c>
      <c r="Z121" s="91">
        <f t="shared" si="7"/>
        <v>9.266E7</v>
      </c>
      <c r="AA121" s="92">
        <f t="shared" si="8"/>
        <v>1.030616E8</v>
      </c>
      <c r="AB121" s="84">
        <f t="shared" si="9"/>
        <v>0.5265724375848143</v>
      </c>
      <c r="AC121" s="84">
        <f t="shared" si="10"/>
        <v>0.15848056823224194</v>
      </c>
      <c r="AD121" s="84">
        <f t="shared" si="11"/>
        <v>0.47342756241518563</v>
      </c>
      <c r="AE121" s="85">
        <f t="shared" si="12"/>
        <v>1.0</v>
      </c>
    </row>
    <row r="122" spans="8:8" ht="15.75" hidden="1">
      <c r="A122" s="67">
        <v>52252.0</v>
      </c>
      <c r="B122" s="68">
        <v>4.0</v>
      </c>
      <c r="C122" s="68">
        <v>51.0</v>
      </c>
      <c r="D122" s="69" t="s">
        <v>57</v>
      </c>
      <c r="E122" s="68">
        <v>5102.0</v>
      </c>
      <c r="F122" s="69" t="s">
        <v>102</v>
      </c>
      <c r="G122" s="68">
        <v>510207.0</v>
      </c>
      <c r="H122" s="69" t="s">
        <v>177</v>
      </c>
      <c r="I122" s="68">
        <v>5.102072002E9</v>
      </c>
      <c r="J122" s="69" t="s">
        <v>178</v>
      </c>
      <c r="K122" s="70">
        <v>1.138207E9</v>
      </c>
      <c r="L122" s="71">
        <v>1.18567783E8</v>
      </c>
      <c r="M122" s="71"/>
      <c r="N122" s="71">
        <v>1440000.0</v>
      </c>
      <c r="O122" s="71">
        <v>300000.0</v>
      </c>
      <c r="P122" s="71"/>
      <c r="Q122" s="71">
        <v>540000.0</v>
      </c>
      <c r="R122" s="71">
        <v>2250000.0</v>
      </c>
      <c r="S122" s="71"/>
      <c r="T122" s="71">
        <v>8500000.0</v>
      </c>
      <c r="U122" s="71">
        <v>3093800.0</v>
      </c>
      <c r="V122" s="71">
        <v>7412500.0</v>
      </c>
      <c r="W122" s="71"/>
      <c r="X122" s="71"/>
      <c r="Y122" s="71">
        <v>1835000.0</v>
      </c>
      <c r="Z122" s="72">
        <f t="shared" si="7"/>
        <v>2.53713E7</v>
      </c>
      <c r="AA122" s="73">
        <f t="shared" si="8"/>
        <v>9.3196483E7</v>
      </c>
      <c r="AB122" s="74">
        <f t="shared" si="9"/>
        <v>0.7860186016972249</v>
      </c>
      <c r="AC122" s="74">
        <f t="shared" si="10"/>
        <v>0.10417066754992721</v>
      </c>
      <c r="AD122" s="74">
        <f t="shared" si="11"/>
        <v>0.21398139830277504</v>
      </c>
      <c r="AE122" s="75">
        <f t="shared" si="12"/>
        <v>1.0</v>
      </c>
    </row>
    <row r="123" spans="8:8" ht="15.75" hidden="1">
      <c r="A123" s="67">
        <v>52253.0</v>
      </c>
      <c r="B123" s="68">
        <v>4.0</v>
      </c>
      <c r="C123" s="68">
        <v>51.0</v>
      </c>
      <c r="D123" s="69" t="s">
        <v>57</v>
      </c>
      <c r="E123" s="68">
        <v>5102.0</v>
      </c>
      <c r="F123" s="69" t="s">
        <v>102</v>
      </c>
      <c r="G123" s="68">
        <v>510207.0</v>
      </c>
      <c r="H123" s="69" t="s">
        <v>177</v>
      </c>
      <c r="I123" s="68">
        <v>5.102072003E9</v>
      </c>
      <c r="J123" s="69" t="s">
        <v>179</v>
      </c>
      <c r="K123" s="70">
        <v>7.71261E8</v>
      </c>
      <c r="L123" s="71">
        <v>1.176E8</v>
      </c>
      <c r="M123" s="71">
        <v>442000.0</v>
      </c>
      <c r="N123" s="71">
        <v>2610000.0</v>
      </c>
      <c r="O123" s="71">
        <v>0.0</v>
      </c>
      <c r="P123" s="71">
        <v>3000000.0</v>
      </c>
      <c r="Q123" s="71">
        <v>1.165E7</v>
      </c>
      <c r="R123" s="71">
        <v>9345000.0</v>
      </c>
      <c r="S123" s="71">
        <v>0.0</v>
      </c>
      <c r="T123" s="71">
        <v>0.0</v>
      </c>
      <c r="U123" s="71">
        <v>2000000.0</v>
      </c>
      <c r="V123" s="71">
        <v>0.0</v>
      </c>
      <c r="W123" s="71">
        <v>1200000.0</v>
      </c>
      <c r="X123" s="71">
        <v>7854000.0</v>
      </c>
      <c r="Y123" s="71">
        <v>4288000.0</v>
      </c>
      <c r="Z123" s="72">
        <f t="shared" si="7"/>
        <v>4.2389E7</v>
      </c>
      <c r="AA123" s="73">
        <f t="shared" si="8"/>
        <v>7.5211E7</v>
      </c>
      <c r="AB123" s="74">
        <f t="shared" si="9"/>
        <v>0.6395493197278912</v>
      </c>
      <c r="AC123" s="74">
        <f t="shared" si="10"/>
        <v>0.15247756596016135</v>
      </c>
      <c r="AD123" s="74">
        <f t="shared" si="11"/>
        <v>0.36045068027210886</v>
      </c>
      <c r="AE123" s="75">
        <f t="shared" si="12"/>
        <v>1.0</v>
      </c>
    </row>
    <row r="124" spans="8:8" ht="15.75" hidden="1">
      <c r="A124" s="67">
        <v>52254.0</v>
      </c>
      <c r="B124" s="68">
        <v>4.0</v>
      </c>
      <c r="C124" s="68">
        <v>51.0</v>
      </c>
      <c r="D124" s="69" t="s">
        <v>57</v>
      </c>
      <c r="E124" s="68">
        <v>5102.0</v>
      </c>
      <c r="F124" s="69" t="s">
        <v>102</v>
      </c>
      <c r="G124" s="68">
        <v>510207.0</v>
      </c>
      <c r="H124" s="69" t="s">
        <v>177</v>
      </c>
      <c r="I124" s="68">
        <v>5.102072004E9</v>
      </c>
      <c r="J124" s="69" t="s">
        <v>180</v>
      </c>
      <c r="K124" s="70">
        <v>8.00372E8</v>
      </c>
      <c r="L124" s="71">
        <v>9.7229835E7</v>
      </c>
      <c r="M124" s="71">
        <v>1600000.0</v>
      </c>
      <c r="N124" s="71">
        <v>970000.0</v>
      </c>
      <c r="O124" s="71"/>
      <c r="P124" s="71"/>
      <c r="Q124" s="71"/>
      <c r="R124" s="71">
        <v>1.5253E7</v>
      </c>
      <c r="S124" s="71"/>
      <c r="T124" s="71"/>
      <c r="U124" s="71"/>
      <c r="V124" s="71"/>
      <c r="W124" s="71"/>
      <c r="X124" s="71"/>
      <c r="Y124" s="71">
        <v>169000.0</v>
      </c>
      <c r="Z124" s="72">
        <f t="shared" si="7"/>
        <v>1.7992E7</v>
      </c>
      <c r="AA124" s="73">
        <f t="shared" si="8"/>
        <v>7.9237835E7</v>
      </c>
      <c r="AB124" s="74">
        <f t="shared" si="9"/>
        <v>0.814953918208336</v>
      </c>
      <c r="AC124" s="74">
        <f t="shared" si="10"/>
        <v>0.12148080517559334</v>
      </c>
      <c r="AD124" s="74">
        <f t="shared" si="11"/>
        <v>0.18504608179166404</v>
      </c>
      <c r="AE124" s="75">
        <f t="shared" si="12"/>
        <v>1.0</v>
      </c>
    </row>
    <row r="125" spans="8:8" ht="15.75" hidden="1">
      <c r="A125" s="67">
        <v>52255.0</v>
      </c>
      <c r="B125" s="68">
        <v>4.0</v>
      </c>
      <c r="C125" s="68">
        <v>51.0</v>
      </c>
      <c r="D125" s="69" t="s">
        <v>57</v>
      </c>
      <c r="E125" s="68">
        <v>5102.0</v>
      </c>
      <c r="F125" s="69" t="s">
        <v>102</v>
      </c>
      <c r="G125" s="68">
        <v>510207.0</v>
      </c>
      <c r="H125" s="69" t="s">
        <v>177</v>
      </c>
      <c r="I125" s="68">
        <v>5.102072005E9</v>
      </c>
      <c r="J125" s="69" t="s">
        <v>181</v>
      </c>
      <c r="K125" s="70">
        <v>8.27454E8</v>
      </c>
      <c r="L125" s="71">
        <v>8.7108935E7</v>
      </c>
      <c r="M125" s="71"/>
      <c r="N125" s="71">
        <v>2760000.0</v>
      </c>
      <c r="O125" s="71"/>
      <c r="P125" s="71"/>
      <c r="Q125" s="71"/>
      <c r="R125" s="71">
        <v>9050000.0</v>
      </c>
      <c r="S125" s="71"/>
      <c r="T125" s="71"/>
      <c r="U125" s="71">
        <v>3006000.0</v>
      </c>
      <c r="V125" s="71"/>
      <c r="W125" s="71"/>
      <c r="X125" s="71"/>
      <c r="Y125" s="71"/>
      <c r="Z125" s="72">
        <f t="shared" si="7"/>
        <v>1.4816E7</v>
      </c>
      <c r="AA125" s="73">
        <f t="shared" si="8"/>
        <v>7.2292935E7</v>
      </c>
      <c r="AB125" s="74">
        <f t="shared" si="9"/>
        <v>0.8299141184540942</v>
      </c>
      <c r="AC125" s="74">
        <f t="shared" si="10"/>
        <v>0.10527344722486084</v>
      </c>
      <c r="AD125" s="74">
        <f t="shared" si="11"/>
        <v>0.1700858815459057</v>
      </c>
      <c r="AE125" s="75">
        <f t="shared" si="12"/>
        <v>1.0</v>
      </c>
    </row>
    <row r="126" spans="8:8" ht="15.75" hidden="1">
      <c r="A126" s="67">
        <v>52256.0</v>
      </c>
      <c r="B126" s="68">
        <v>4.0</v>
      </c>
      <c r="C126" s="68">
        <v>51.0</v>
      </c>
      <c r="D126" s="69" t="s">
        <v>57</v>
      </c>
      <c r="E126" s="68">
        <v>5102.0</v>
      </c>
      <c r="F126" s="69" t="s">
        <v>102</v>
      </c>
      <c r="G126" s="68">
        <v>510207.0</v>
      </c>
      <c r="H126" s="69" t="s">
        <v>177</v>
      </c>
      <c r="I126" s="68">
        <v>5.102072006E9</v>
      </c>
      <c r="J126" s="69" t="s">
        <v>182</v>
      </c>
      <c r="K126" s="70">
        <v>1.182806E9</v>
      </c>
      <c r="L126" s="71">
        <v>9.5E7</v>
      </c>
      <c r="M126" s="71"/>
      <c r="N126" s="71">
        <v>1755000.0</v>
      </c>
      <c r="O126" s="71"/>
      <c r="P126" s="71"/>
      <c r="Q126" s="71"/>
      <c r="R126" s="71">
        <v>1.5619E7</v>
      </c>
      <c r="S126" s="71"/>
      <c r="T126" s="71"/>
      <c r="U126" s="71">
        <v>2605000.0</v>
      </c>
      <c r="V126" s="71"/>
      <c r="W126" s="71"/>
      <c r="X126" s="71"/>
      <c r="Y126" s="71">
        <v>100000.0</v>
      </c>
      <c r="Z126" s="72">
        <f t="shared" si="7"/>
        <v>2.0079E7</v>
      </c>
      <c r="AA126" s="73">
        <f t="shared" si="8"/>
        <v>7.4921E7</v>
      </c>
      <c r="AB126" s="74">
        <f t="shared" si="9"/>
        <v>0.7886421052631579</v>
      </c>
      <c r="AC126" s="74">
        <f t="shared" si="10"/>
        <v>0.08031748232592666</v>
      </c>
      <c r="AD126" s="74">
        <f t="shared" si="11"/>
        <v>0.2113578947368421</v>
      </c>
      <c r="AE126" s="75">
        <f t="shared" si="12"/>
        <v>1.0</v>
      </c>
    </row>
    <row r="127" spans="8:8" ht="15.75" hidden="1">
      <c r="A127" s="67">
        <v>52257.0</v>
      </c>
      <c r="B127" s="68">
        <v>4.0</v>
      </c>
      <c r="C127" s="68">
        <v>51.0</v>
      </c>
      <c r="D127" s="69" t="s">
        <v>57</v>
      </c>
      <c r="E127" s="68">
        <v>5102.0</v>
      </c>
      <c r="F127" s="69" t="s">
        <v>102</v>
      </c>
      <c r="G127" s="68">
        <v>510207.0</v>
      </c>
      <c r="H127" s="69" t="s">
        <v>177</v>
      </c>
      <c r="I127" s="68">
        <v>5.102072007E9</v>
      </c>
      <c r="J127" s="69" t="s">
        <v>183</v>
      </c>
      <c r="K127" s="70">
        <v>1.118982E9</v>
      </c>
      <c r="L127" s="71">
        <v>2.15245E8</v>
      </c>
      <c r="M127" s="71"/>
      <c r="N127" s="71">
        <v>625000.0</v>
      </c>
      <c r="O127" s="71"/>
      <c r="P127" s="71"/>
      <c r="Q127" s="71"/>
      <c r="R127" s="71">
        <v>2.37665E7</v>
      </c>
      <c r="S127" s="71"/>
      <c r="T127" s="71">
        <v>900000.0</v>
      </c>
      <c r="U127" s="71">
        <v>3416000.0</v>
      </c>
      <c r="V127" s="71"/>
      <c r="W127" s="71"/>
      <c r="X127" s="71"/>
      <c r="Y127" s="71">
        <v>244000.0</v>
      </c>
      <c r="Z127" s="72">
        <f t="shared" si="7"/>
        <v>2.89515E7</v>
      </c>
      <c r="AA127" s="73">
        <f t="shared" si="8"/>
        <v>1.862935E8</v>
      </c>
      <c r="AB127" s="74">
        <f t="shared" si="9"/>
        <v>0.8654951334525773</v>
      </c>
      <c r="AC127" s="74">
        <f t="shared" si="10"/>
        <v>0.1923578752830698</v>
      </c>
      <c r="AD127" s="74">
        <f t="shared" si="11"/>
        <v>0.1345048665474227</v>
      </c>
      <c r="AE127" s="75">
        <f t="shared" si="12"/>
        <v>1.0</v>
      </c>
    </row>
    <row r="128" spans="8:8" ht="15.75" hidden="1">
      <c r="A128" s="67">
        <v>52258.0</v>
      </c>
      <c r="B128" s="68">
        <v>4.0</v>
      </c>
      <c r="C128" s="68">
        <v>51.0</v>
      </c>
      <c r="D128" s="69" t="s">
        <v>57</v>
      </c>
      <c r="E128" s="68">
        <v>5102.0</v>
      </c>
      <c r="F128" s="69" t="s">
        <v>102</v>
      </c>
      <c r="G128" s="68">
        <v>510207.0</v>
      </c>
      <c r="H128" s="69" t="s">
        <v>177</v>
      </c>
      <c r="I128" s="68">
        <v>5.102072008E9</v>
      </c>
      <c r="J128" s="69" t="s">
        <v>177</v>
      </c>
      <c r="K128" s="70">
        <v>1.074644E9</v>
      </c>
      <c r="L128" s="71">
        <v>8.9206E7</v>
      </c>
      <c r="M128" s="71">
        <v>2750000.0</v>
      </c>
      <c r="N128" s="71">
        <v>2600000.0</v>
      </c>
      <c r="O128" s="71"/>
      <c r="P128" s="71"/>
      <c r="Q128" s="71"/>
      <c r="R128" s="71"/>
      <c r="S128" s="71"/>
      <c r="T128" s="71"/>
      <c r="U128" s="71">
        <v>5250000.0</v>
      </c>
      <c r="V128" s="71"/>
      <c r="W128" s="71"/>
      <c r="X128" s="71"/>
      <c r="Y128" s="71"/>
      <c r="Z128" s="72">
        <f t="shared" si="7"/>
        <v>1.06E7</v>
      </c>
      <c r="AA128" s="73">
        <f t="shared" si="8"/>
        <v>7.8606E7</v>
      </c>
      <c r="AB128" s="74">
        <f t="shared" si="9"/>
        <v>0.8811739120686949</v>
      </c>
      <c r="AC128" s="74">
        <f t="shared" si="10"/>
        <v>0.0830098153434998</v>
      </c>
      <c r="AD128" s="74">
        <f t="shared" si="11"/>
        <v>0.11882608793130507</v>
      </c>
      <c r="AE128" s="75">
        <f t="shared" si="12"/>
        <v>1.0</v>
      </c>
    </row>
    <row r="129" spans="8:8" ht="15.75" hidden="1">
      <c r="A129" s="67">
        <v>52259.0</v>
      </c>
      <c r="B129" s="68">
        <v>4.0</v>
      </c>
      <c r="C129" s="68">
        <v>51.0</v>
      </c>
      <c r="D129" s="69" t="s">
        <v>57</v>
      </c>
      <c r="E129" s="68">
        <v>5102.0</v>
      </c>
      <c r="F129" s="69" t="s">
        <v>102</v>
      </c>
      <c r="G129" s="68">
        <v>510207.0</v>
      </c>
      <c r="H129" s="69" t="s">
        <v>177</v>
      </c>
      <c r="I129" s="68">
        <v>5.102072009E9</v>
      </c>
      <c r="J129" s="69" t="s">
        <v>184</v>
      </c>
      <c r="K129" s="70">
        <v>1.10147E9</v>
      </c>
      <c r="L129" s="71">
        <v>8.9135235E7</v>
      </c>
      <c r="M129" s="71"/>
      <c r="N129" s="71"/>
      <c r="O129" s="71"/>
      <c r="P129" s="71">
        <v>3240000.0</v>
      </c>
      <c r="Q129" s="71"/>
      <c r="R129" s="71">
        <v>1275000.0</v>
      </c>
      <c r="S129" s="71"/>
      <c r="T129" s="71"/>
      <c r="U129" s="71">
        <v>1408000.0</v>
      </c>
      <c r="V129" s="71"/>
      <c r="W129" s="71"/>
      <c r="X129" s="71">
        <v>3705000.0</v>
      </c>
      <c r="Y129" s="71"/>
      <c r="Z129" s="72">
        <f t="shared" si="7"/>
        <v>9628000.0</v>
      </c>
      <c r="AA129" s="73">
        <f t="shared" si="8"/>
        <v>7.9507235E7</v>
      </c>
      <c r="AB129" s="74">
        <f t="shared" si="9"/>
        <v>0.8919843538865411</v>
      </c>
      <c r="AC129" s="74">
        <f t="shared" si="10"/>
        <v>0.08092388807684277</v>
      </c>
      <c r="AD129" s="74">
        <f t="shared" si="11"/>
        <v>0.10801564611345894</v>
      </c>
      <c r="AE129" s="75">
        <f t="shared" si="12"/>
        <v>1.0</v>
      </c>
    </row>
    <row r="130" spans="8:8" ht="15.75" hidden="1">
      <c r="A130" s="67">
        <v>52260.0</v>
      </c>
      <c r="B130" s="68">
        <v>4.0</v>
      </c>
      <c r="C130" s="68">
        <v>51.0</v>
      </c>
      <c r="D130" s="69" t="s">
        <v>57</v>
      </c>
      <c r="E130" s="68">
        <v>5102.0</v>
      </c>
      <c r="F130" s="69" t="s">
        <v>102</v>
      </c>
      <c r="G130" s="68">
        <v>510207.0</v>
      </c>
      <c r="H130" s="69" t="s">
        <v>177</v>
      </c>
      <c r="I130" s="68">
        <v>5.10207201E9</v>
      </c>
      <c r="J130" s="69" t="s">
        <v>185</v>
      </c>
      <c r="K130" s="70">
        <v>8.97956E8</v>
      </c>
      <c r="L130" s="71">
        <v>8.33386E7</v>
      </c>
      <c r="M130" s="71">
        <v>3243500.0</v>
      </c>
      <c r="N130" s="71"/>
      <c r="O130" s="71"/>
      <c r="P130" s="71">
        <v>1700000.0</v>
      </c>
      <c r="Q130" s="71"/>
      <c r="R130" s="71">
        <v>2700000.0</v>
      </c>
      <c r="S130" s="71"/>
      <c r="T130" s="71"/>
      <c r="U130" s="71">
        <v>1.354E7</v>
      </c>
      <c r="V130" s="71"/>
      <c r="W130" s="71"/>
      <c r="X130" s="71">
        <v>6181000.0</v>
      </c>
      <c r="Y130" s="71">
        <v>1905000.0</v>
      </c>
      <c r="Z130" s="72">
        <f t="shared" si="7"/>
        <v>2.92695E7</v>
      </c>
      <c r="AA130" s="73">
        <f t="shared" si="8"/>
        <v>5.40691E7</v>
      </c>
      <c r="AB130" s="74">
        <f t="shared" si="9"/>
        <v>0.6487881965859758</v>
      </c>
      <c r="AC130" s="74">
        <f t="shared" si="10"/>
        <v>0.09280922450543233</v>
      </c>
      <c r="AD130" s="74">
        <f t="shared" si="11"/>
        <v>0.35121180341402425</v>
      </c>
      <c r="AE130" s="75">
        <f t="shared" si="12"/>
        <v>1.0</v>
      </c>
    </row>
    <row r="131" spans="8:8" ht="15.75" hidden="1">
      <c r="A131" s="67">
        <v>52261.0</v>
      </c>
      <c r="B131" s="68">
        <v>4.0</v>
      </c>
      <c r="C131" s="68">
        <v>51.0</v>
      </c>
      <c r="D131" s="69" t="s">
        <v>57</v>
      </c>
      <c r="E131" s="68">
        <v>5102.0</v>
      </c>
      <c r="F131" s="69" t="s">
        <v>102</v>
      </c>
      <c r="G131" s="68">
        <v>510207.0</v>
      </c>
      <c r="H131" s="69" t="s">
        <v>177</v>
      </c>
      <c r="I131" s="68">
        <v>5.102072011E9</v>
      </c>
      <c r="J131" s="69" t="s">
        <v>186</v>
      </c>
      <c r="K131" s="70">
        <v>8.05281E8</v>
      </c>
      <c r="L131" s="71">
        <v>6.45819E7</v>
      </c>
      <c r="M131" s="71"/>
      <c r="N131" s="71">
        <v>7160000.0</v>
      </c>
      <c r="O131" s="71"/>
      <c r="P131" s="71"/>
      <c r="Q131" s="71"/>
      <c r="R131" s="71">
        <v>9325000.0</v>
      </c>
      <c r="S131" s="71"/>
      <c r="T131" s="71"/>
      <c r="U131" s="71"/>
      <c r="V131" s="71"/>
      <c r="W131" s="71"/>
      <c r="X131" s="71"/>
      <c r="Y131" s="71">
        <v>750000.0</v>
      </c>
      <c r="Z131" s="72">
        <f t="shared" si="7"/>
        <v>1.7235E7</v>
      </c>
      <c r="AA131" s="73">
        <f t="shared" si="8"/>
        <v>4.73469E7</v>
      </c>
      <c r="AB131" s="74">
        <f t="shared" si="9"/>
        <v>0.7331295610689682</v>
      </c>
      <c r="AC131" s="74">
        <f t="shared" si="10"/>
        <v>0.0801979681626662</v>
      </c>
      <c r="AD131" s="74">
        <f t="shared" si="11"/>
        <v>0.26687043893103174</v>
      </c>
      <c r="AE131" s="75">
        <f t="shared" si="12"/>
        <v>1.0</v>
      </c>
    </row>
    <row r="132" spans="8:8" ht="15.75" hidden="1">
      <c r="A132" s="67">
        <v>52262.0</v>
      </c>
      <c r="B132" s="68">
        <v>4.0</v>
      </c>
      <c r="C132" s="68">
        <v>51.0</v>
      </c>
      <c r="D132" s="69" t="s">
        <v>57</v>
      </c>
      <c r="E132" s="68">
        <v>5102.0</v>
      </c>
      <c r="F132" s="69" t="s">
        <v>102</v>
      </c>
      <c r="G132" s="68">
        <v>510207.0</v>
      </c>
      <c r="H132" s="69" t="s">
        <v>177</v>
      </c>
      <c r="I132" s="68">
        <v>5.102072012E9</v>
      </c>
      <c r="J132" s="69" t="s">
        <v>187</v>
      </c>
      <c r="K132" s="70">
        <v>1.191747E9</v>
      </c>
      <c r="L132" s="71">
        <v>9.86414E7</v>
      </c>
      <c r="M132" s="71"/>
      <c r="N132" s="71">
        <v>2949000.0</v>
      </c>
      <c r="O132" s="71"/>
      <c r="P132" s="71"/>
      <c r="Q132" s="71"/>
      <c r="R132" s="71">
        <v>5.8183E7</v>
      </c>
      <c r="S132" s="71"/>
      <c r="T132" s="71"/>
      <c r="U132" s="71"/>
      <c r="V132" s="71"/>
      <c r="W132" s="71"/>
      <c r="X132" s="71"/>
      <c r="Y132" s="71">
        <v>1075000.0</v>
      </c>
      <c r="Z132" s="72">
        <f t="shared" si="7"/>
        <v>6.2207E7</v>
      </c>
      <c r="AA132" s="73">
        <f t="shared" si="8"/>
        <v>3.64344E7</v>
      </c>
      <c r="AB132" s="74">
        <f t="shared" si="9"/>
        <v>0.36936215422733254</v>
      </c>
      <c r="AC132" s="74">
        <f t="shared" si="10"/>
        <v>0.08277042023181094</v>
      </c>
      <c r="AD132" s="74">
        <f t="shared" si="11"/>
        <v>0.6306378457726675</v>
      </c>
      <c r="AE132" s="75">
        <f t="shared" si="12"/>
        <v>1.0000000000000009</v>
      </c>
    </row>
    <row r="133" spans="8:8" ht="15.75" hidden="1">
      <c r="A133" s="67">
        <v>52263.0</v>
      </c>
      <c r="B133" s="68">
        <v>4.0</v>
      </c>
      <c r="C133" s="68">
        <v>51.0</v>
      </c>
      <c r="D133" s="69" t="s">
        <v>57</v>
      </c>
      <c r="E133" s="68">
        <v>5102.0</v>
      </c>
      <c r="F133" s="69" t="s">
        <v>102</v>
      </c>
      <c r="G133" s="68">
        <v>510207.0</v>
      </c>
      <c r="H133" s="69" t="s">
        <v>177</v>
      </c>
      <c r="I133" s="68">
        <v>5.102072013E9</v>
      </c>
      <c r="J133" s="69" t="s">
        <v>188</v>
      </c>
      <c r="K133" s="70">
        <v>7.94589E8</v>
      </c>
      <c r="L133" s="71">
        <v>8.7925E7</v>
      </c>
      <c r="M133" s="71"/>
      <c r="N133" s="71">
        <v>2.4602E7</v>
      </c>
      <c r="O133" s="71">
        <v>5579500.0</v>
      </c>
      <c r="P133" s="71">
        <v>4473500.0</v>
      </c>
      <c r="Q133" s="71">
        <v>2000000.0</v>
      </c>
      <c r="R133" s="71">
        <v>800000.0</v>
      </c>
      <c r="S133" s="71"/>
      <c r="T133" s="71"/>
      <c r="U133" s="71">
        <v>600000.0</v>
      </c>
      <c r="V133" s="71"/>
      <c r="W133" s="71">
        <v>2320000.0</v>
      </c>
      <c r="X133" s="71"/>
      <c r="Y133" s="71">
        <v>1790000.0</v>
      </c>
      <c r="Z133" s="72">
        <f t="shared" si="7"/>
        <v>4.2165E7</v>
      </c>
      <c r="AA133" s="73">
        <f t="shared" si="8"/>
        <v>4.576E7</v>
      </c>
      <c r="AB133" s="74">
        <f t="shared" si="9"/>
        <v>0.5204435598521467</v>
      </c>
      <c r="AC133" s="74">
        <f t="shared" si="10"/>
        <v>0.11065469066397848</v>
      </c>
      <c r="AD133" s="74">
        <f t="shared" si="11"/>
        <v>0.47955644014785326</v>
      </c>
      <c r="AE133" s="75">
        <f t="shared" si="12"/>
        <v>1.0</v>
      </c>
    </row>
    <row r="134" spans="8:8" ht="15.75" hidden="1">
      <c r="A134" s="67">
        <v>52264.0</v>
      </c>
      <c r="B134" s="68">
        <v>4.0</v>
      </c>
      <c r="C134" s="68">
        <v>51.0</v>
      </c>
      <c r="D134" s="69" t="s">
        <v>57</v>
      </c>
      <c r="E134" s="68">
        <v>5102.0</v>
      </c>
      <c r="F134" s="69" t="s">
        <v>102</v>
      </c>
      <c r="G134" s="68">
        <v>510207.0</v>
      </c>
      <c r="H134" s="69" t="s">
        <v>177</v>
      </c>
      <c r="I134" s="68">
        <v>5.102072014E9</v>
      </c>
      <c r="J134" s="69" t="s">
        <v>189</v>
      </c>
      <c r="K134" s="70">
        <v>8.03502E8</v>
      </c>
      <c r="L134" s="71">
        <v>6.537E7</v>
      </c>
      <c r="M134" s="71"/>
      <c r="N134" s="71"/>
      <c r="O134" s="71"/>
      <c r="P134" s="71"/>
      <c r="Q134" s="71"/>
      <c r="R134" s="71">
        <v>3115000.0</v>
      </c>
      <c r="S134" s="71"/>
      <c r="T134" s="71"/>
      <c r="U134" s="71">
        <v>3880000.0</v>
      </c>
      <c r="V134" s="71"/>
      <c r="W134" s="71"/>
      <c r="X134" s="71"/>
      <c r="Y134" s="71">
        <v>45000.0</v>
      </c>
      <c r="Z134" s="72">
        <f t="shared" si="7"/>
        <v>7040000.0</v>
      </c>
      <c r="AA134" s="73">
        <f t="shared" si="8"/>
        <v>5.833E7</v>
      </c>
      <c r="AB134" s="74">
        <f t="shared" si="9"/>
        <v>0.8923053388404467</v>
      </c>
      <c r="AC134" s="74">
        <f t="shared" si="10"/>
        <v>0.08135636252305532</v>
      </c>
      <c r="AD134" s="74">
        <f t="shared" si="11"/>
        <v>0.10769466115955331</v>
      </c>
      <c r="AE134" s="75">
        <f t="shared" si="12"/>
        <v>1.0</v>
      </c>
    </row>
    <row r="135" spans="8:8" ht="15.75" hidden="1">
      <c r="A135" s="67">
        <v>52265.0</v>
      </c>
      <c r="B135" s="68">
        <v>4.0</v>
      </c>
      <c r="C135" s="68">
        <v>51.0</v>
      </c>
      <c r="D135" s="69" t="s">
        <v>57</v>
      </c>
      <c r="E135" s="68">
        <v>5102.0</v>
      </c>
      <c r="F135" s="69" t="s">
        <v>102</v>
      </c>
      <c r="G135" s="68">
        <v>510207.0</v>
      </c>
      <c r="H135" s="69" t="s">
        <v>177</v>
      </c>
      <c r="I135" s="68">
        <v>5.102072015E9</v>
      </c>
      <c r="J135" s="69" t="s">
        <v>190</v>
      </c>
      <c r="K135" s="70">
        <v>7.82928E8</v>
      </c>
      <c r="L135" s="71">
        <v>1.1865685E8</v>
      </c>
      <c r="M135" s="71">
        <v>662000.0</v>
      </c>
      <c r="N135" s="71"/>
      <c r="O135" s="71"/>
      <c r="P135" s="71">
        <v>440000.0</v>
      </c>
      <c r="Q135" s="71"/>
      <c r="R135" s="71">
        <v>800000.0</v>
      </c>
      <c r="S135" s="71"/>
      <c r="T135" s="71"/>
      <c r="U135" s="71"/>
      <c r="V135" s="71"/>
      <c r="W135" s="71"/>
      <c r="X135" s="71">
        <v>2841000.0</v>
      </c>
      <c r="Y135" s="71">
        <v>974000.0</v>
      </c>
      <c r="Z135" s="72">
        <f t="shared" si="7"/>
        <v>5717000.0</v>
      </c>
      <c r="AA135" s="73">
        <f t="shared" si="8"/>
        <v>1.1293985E8</v>
      </c>
      <c r="AB135" s="74">
        <f t="shared" si="9"/>
        <v>0.951819047952141</v>
      </c>
      <c r="AC135" s="74">
        <f t="shared" si="10"/>
        <v>0.1515552515684712</v>
      </c>
      <c r="AD135" s="74">
        <f t="shared" si="11"/>
        <v>0.048180952047859014</v>
      </c>
      <c r="AE135" s="75">
        <f t="shared" si="12"/>
        <v>1.0</v>
      </c>
    </row>
    <row r="136" spans="8:8" ht="15.75" hidden="1">
      <c r="A136" s="67">
        <v>52266.0</v>
      </c>
      <c r="B136" s="68">
        <v>4.0</v>
      </c>
      <c r="C136" s="68">
        <v>51.0</v>
      </c>
      <c r="D136" s="69" t="s">
        <v>57</v>
      </c>
      <c r="E136" s="68">
        <v>5102.0</v>
      </c>
      <c r="F136" s="69" t="s">
        <v>102</v>
      </c>
      <c r="G136" s="68">
        <v>510207.0</v>
      </c>
      <c r="H136" s="69" t="s">
        <v>177</v>
      </c>
      <c r="I136" s="68">
        <v>5.102072016E9</v>
      </c>
      <c r="J136" s="69" t="s">
        <v>191</v>
      </c>
      <c r="K136" s="70">
        <v>8.05933E8</v>
      </c>
      <c r="L136" s="71">
        <v>7.991605E7</v>
      </c>
      <c r="M136" s="71">
        <v>2625000.0</v>
      </c>
      <c r="N136" s="71"/>
      <c r="O136" s="71"/>
      <c r="P136" s="71"/>
      <c r="Q136" s="71">
        <v>1000000.0</v>
      </c>
      <c r="R136" s="71">
        <v>3928000.0</v>
      </c>
      <c r="S136" s="71"/>
      <c r="T136" s="71">
        <v>2500000.0</v>
      </c>
      <c r="U136" s="71">
        <v>1500000.0</v>
      </c>
      <c r="V136" s="71"/>
      <c r="W136" s="71"/>
      <c r="X136" s="71"/>
      <c r="Y136" s="71">
        <v>1850000.0</v>
      </c>
      <c r="Z136" s="72">
        <f t="shared" si="13" ref="Z136:Z199">SUM(M136:Y136)</f>
        <v>1.3403E7</v>
      </c>
      <c r="AA136" s="73">
        <f t="shared" si="14" ref="AA136:AA199">L136-Z136</f>
        <v>6.651305E7</v>
      </c>
      <c r="AB136" s="74">
        <f t="shared" si="15" ref="AB136:AB199">AA136/L136</f>
        <v>0.8322865056518685</v>
      </c>
      <c r="AC136" s="74">
        <f t="shared" si="16" ref="AC136:AC199">L136/K136</f>
        <v>0.09915966960032657</v>
      </c>
      <c r="AD136" s="74">
        <f t="shared" si="17" ref="AD136:AD199">Z136/L136</f>
        <v>0.16771349434813157</v>
      </c>
      <c r="AE136" s="75">
        <f t="shared" si="18" ref="AE136:AE199">AD136+AB136</f>
        <v>1.0000000000000009</v>
      </c>
    </row>
    <row r="137" spans="8:8" s="78" ht="15.75" hidden="1" customFormat="1">
      <c r="A137" s="79">
        <v>52267.0</v>
      </c>
      <c r="B137" s="80">
        <v>4.0</v>
      </c>
      <c r="C137" s="80">
        <v>51.0</v>
      </c>
      <c r="D137" s="81" t="s">
        <v>57</v>
      </c>
      <c r="E137" s="80">
        <v>5102.0</v>
      </c>
      <c r="F137" s="81" t="s">
        <v>102</v>
      </c>
      <c r="G137" s="80">
        <v>510208.0</v>
      </c>
      <c r="H137" s="81" t="s">
        <v>192</v>
      </c>
      <c r="I137" s="80">
        <v>5.102082001E9</v>
      </c>
      <c r="J137" s="81" t="s">
        <v>193</v>
      </c>
      <c r="K137" s="82">
        <v>8.18022E8</v>
      </c>
      <c r="L137" s="83">
        <v>7.01E7</v>
      </c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91">
        <f t="shared" si="13"/>
        <v>0.0</v>
      </c>
      <c r="AA137" s="92">
        <f t="shared" si="14"/>
        <v>7.01E7</v>
      </c>
      <c r="AB137" s="84">
        <f t="shared" si="15"/>
        <v>1.0</v>
      </c>
      <c r="AC137" s="84">
        <f t="shared" si="16"/>
        <v>0.08569451677338752</v>
      </c>
      <c r="AD137" s="84">
        <f t="shared" si="17"/>
        <v>0.0</v>
      </c>
      <c r="AE137" s="85">
        <f t="shared" si="18"/>
        <v>1.0</v>
      </c>
    </row>
    <row r="138" spans="8:8" ht="15.75" hidden="1">
      <c r="A138" s="67">
        <v>52268.0</v>
      </c>
      <c r="B138" s="68">
        <v>4.0</v>
      </c>
      <c r="C138" s="68">
        <v>51.0</v>
      </c>
      <c r="D138" s="69" t="s">
        <v>57</v>
      </c>
      <c r="E138" s="68">
        <v>5102.0</v>
      </c>
      <c r="F138" s="69" t="s">
        <v>102</v>
      </c>
      <c r="G138" s="68">
        <v>510208.0</v>
      </c>
      <c r="H138" s="69" t="s">
        <v>192</v>
      </c>
      <c r="I138" s="68">
        <v>5.102082002E9</v>
      </c>
      <c r="J138" s="69" t="s">
        <v>194</v>
      </c>
      <c r="K138" s="70">
        <v>8.20056E8</v>
      </c>
      <c r="L138" s="71">
        <v>7.5790752E7</v>
      </c>
      <c r="M138" s="71">
        <v>1000000.0</v>
      </c>
      <c r="N138" s="71">
        <v>0.0</v>
      </c>
      <c r="O138" s="71">
        <v>0.0</v>
      </c>
      <c r="P138" s="71">
        <v>1100000.0</v>
      </c>
      <c r="Q138" s="71">
        <v>1250000.0</v>
      </c>
      <c r="R138" s="71">
        <v>1000000.0</v>
      </c>
      <c r="S138" s="71">
        <v>0.0</v>
      </c>
      <c r="T138" s="71">
        <v>460000.0</v>
      </c>
      <c r="U138" s="71">
        <v>0.0</v>
      </c>
      <c r="V138" s="71">
        <v>0.0</v>
      </c>
      <c r="W138" s="71">
        <v>0.0</v>
      </c>
      <c r="X138" s="71">
        <v>1300000.0</v>
      </c>
      <c r="Y138" s="71">
        <v>1815000.0</v>
      </c>
      <c r="Z138" s="72">
        <f t="shared" si="13"/>
        <v>7925000.0</v>
      </c>
      <c r="AA138" s="73">
        <f t="shared" si="14"/>
        <v>6.7865752E7</v>
      </c>
      <c r="AB138" s="74">
        <f t="shared" si="15"/>
        <v>0.895435791427429</v>
      </c>
      <c r="AC138" s="74">
        <f t="shared" si="16"/>
        <v>0.09242143463373233</v>
      </c>
      <c r="AD138" s="74">
        <f t="shared" si="17"/>
        <v>0.10456420857257097</v>
      </c>
      <c r="AE138" s="75">
        <f t="shared" si="18"/>
        <v>1.0</v>
      </c>
    </row>
    <row r="139" spans="8:8" ht="15.75" hidden="1">
      <c r="A139" s="67">
        <v>52269.0</v>
      </c>
      <c r="B139" s="68">
        <v>4.0</v>
      </c>
      <c r="C139" s="68">
        <v>51.0</v>
      </c>
      <c r="D139" s="69" t="s">
        <v>57</v>
      </c>
      <c r="E139" s="68">
        <v>5102.0</v>
      </c>
      <c r="F139" s="69" t="s">
        <v>102</v>
      </c>
      <c r="G139" s="68">
        <v>510208.0</v>
      </c>
      <c r="H139" s="69" t="s">
        <v>192</v>
      </c>
      <c r="I139" s="68">
        <v>5.102082003E9</v>
      </c>
      <c r="J139" s="69" t="s">
        <v>195</v>
      </c>
      <c r="K139" s="70">
        <v>8.35369E8</v>
      </c>
      <c r="L139" s="71">
        <v>8.5473437E7</v>
      </c>
      <c r="M139" s="71">
        <v>1300000.0</v>
      </c>
      <c r="N139" s="71">
        <v>800000.0</v>
      </c>
      <c r="O139" s="71">
        <v>0.0</v>
      </c>
      <c r="P139" s="71">
        <v>1500000.0</v>
      </c>
      <c r="Q139" s="71">
        <v>1200000.0</v>
      </c>
      <c r="R139" s="71">
        <v>1500000.0</v>
      </c>
      <c r="S139" s="71">
        <v>0.0</v>
      </c>
      <c r="T139" s="71">
        <v>1000000.0</v>
      </c>
      <c r="U139" s="71">
        <v>2650000.0</v>
      </c>
      <c r="V139" s="71">
        <v>0.0</v>
      </c>
      <c r="W139" s="71">
        <v>0.0</v>
      </c>
      <c r="X139" s="71">
        <v>1200000.0</v>
      </c>
      <c r="Y139" s="71">
        <v>2511500.0</v>
      </c>
      <c r="Z139" s="72">
        <f t="shared" si="13"/>
        <v>1.36615E7</v>
      </c>
      <c r="AA139" s="73">
        <f t="shared" si="14"/>
        <v>7.1811937E7</v>
      </c>
      <c r="AB139" s="74">
        <f t="shared" si="15"/>
        <v>0.8401667175265223</v>
      </c>
      <c r="AC139" s="74">
        <f t="shared" si="16"/>
        <v>0.10231818154611914</v>
      </c>
      <c r="AD139" s="74">
        <f t="shared" si="17"/>
        <v>0.1598332824734777</v>
      </c>
      <c r="AE139" s="75">
        <f t="shared" si="18"/>
        <v>1.0</v>
      </c>
    </row>
    <row r="140" spans="8:8" ht="15.75" hidden="1">
      <c r="A140" s="67">
        <v>52270.0</v>
      </c>
      <c r="B140" s="68">
        <v>4.0</v>
      </c>
      <c r="C140" s="68">
        <v>51.0</v>
      </c>
      <c r="D140" s="69" t="s">
        <v>57</v>
      </c>
      <c r="E140" s="68">
        <v>5102.0</v>
      </c>
      <c r="F140" s="69" t="s">
        <v>102</v>
      </c>
      <c r="G140" s="68">
        <v>510208.0</v>
      </c>
      <c r="H140" s="69" t="s">
        <v>192</v>
      </c>
      <c r="I140" s="68">
        <v>5.102082004E9</v>
      </c>
      <c r="J140" s="69" t="s">
        <v>196</v>
      </c>
      <c r="K140" s="70">
        <v>7.91919E8</v>
      </c>
      <c r="L140" s="71">
        <v>7.701E7</v>
      </c>
      <c r="M140" s="71">
        <v>800000.0</v>
      </c>
      <c r="N140" s="71">
        <v>750000.0</v>
      </c>
      <c r="O140" s="71">
        <v>0.0</v>
      </c>
      <c r="P140" s="71">
        <v>1000000.0</v>
      </c>
      <c r="Q140" s="71">
        <v>1200000.0</v>
      </c>
      <c r="R140" s="71">
        <v>1000000.0</v>
      </c>
      <c r="S140" s="71">
        <v>0.0</v>
      </c>
      <c r="T140" s="71">
        <v>1500000.0</v>
      </c>
      <c r="U140" s="71">
        <v>1500000.0</v>
      </c>
      <c r="V140" s="71">
        <v>0.0</v>
      </c>
      <c r="W140" s="71">
        <v>0.0</v>
      </c>
      <c r="X140" s="71">
        <v>2201000.0</v>
      </c>
      <c r="Y140" s="71">
        <v>3120000.0</v>
      </c>
      <c r="Z140" s="72">
        <f t="shared" si="13"/>
        <v>1.3071E7</v>
      </c>
      <c r="AA140" s="73">
        <f t="shared" si="14"/>
        <v>6.3939E7</v>
      </c>
      <c r="AB140" s="74">
        <f t="shared" si="15"/>
        <v>0.830268796260226</v>
      </c>
      <c r="AC140" s="74">
        <f t="shared" si="16"/>
        <v>0.0972447939751414</v>
      </c>
      <c r="AD140" s="74">
        <f t="shared" si="17"/>
        <v>0.16973120373977404</v>
      </c>
      <c r="AE140" s="75">
        <f t="shared" si="18"/>
        <v>1.0</v>
      </c>
    </row>
    <row r="141" spans="8:8" ht="15.75" hidden="1">
      <c r="A141" s="67">
        <v>52271.0</v>
      </c>
      <c r="B141" s="68">
        <v>4.0</v>
      </c>
      <c r="C141" s="68">
        <v>51.0</v>
      </c>
      <c r="D141" s="69" t="s">
        <v>57</v>
      </c>
      <c r="E141" s="68">
        <v>5102.0</v>
      </c>
      <c r="F141" s="69" t="s">
        <v>102</v>
      </c>
      <c r="G141" s="68">
        <v>510208.0</v>
      </c>
      <c r="H141" s="69" t="s">
        <v>192</v>
      </c>
      <c r="I141" s="68">
        <v>5.102082005E9</v>
      </c>
      <c r="J141" s="69" t="s">
        <v>197</v>
      </c>
      <c r="K141" s="70">
        <v>1.107484E9</v>
      </c>
      <c r="L141" s="71">
        <v>2.1134525E8</v>
      </c>
      <c r="M141" s="71">
        <v>3030000.0</v>
      </c>
      <c r="N141" s="71">
        <v>1.4205E7</v>
      </c>
      <c r="O141" s="71">
        <v>300000.0</v>
      </c>
      <c r="P141" s="71">
        <v>9290000.0</v>
      </c>
      <c r="Q141" s="71">
        <v>1.4E7</v>
      </c>
      <c r="R141" s="71">
        <v>4175000.0</v>
      </c>
      <c r="S141" s="71">
        <v>0.0</v>
      </c>
      <c r="T141" s="71">
        <v>2500000.0</v>
      </c>
      <c r="U141" s="71">
        <v>650000.0</v>
      </c>
      <c r="V141" s="71">
        <v>0.0</v>
      </c>
      <c r="W141" s="71">
        <v>0.0</v>
      </c>
      <c r="X141" s="71">
        <v>4256000.0</v>
      </c>
      <c r="Y141" s="71">
        <v>699000.0</v>
      </c>
      <c r="Z141" s="72">
        <f t="shared" si="13"/>
        <v>5.3105E7</v>
      </c>
      <c r="AA141" s="73">
        <f t="shared" si="14"/>
        <v>1.5824025E8</v>
      </c>
      <c r="AB141" s="74">
        <f t="shared" si="15"/>
        <v>0.7487286797313873</v>
      </c>
      <c r="AC141" s="74">
        <f t="shared" si="16"/>
        <v>0.19083368247306506</v>
      </c>
      <c r="AD141" s="74">
        <f t="shared" si="17"/>
        <v>0.2512713202686126</v>
      </c>
      <c r="AE141" s="75">
        <f t="shared" si="18"/>
        <v>1.0</v>
      </c>
    </row>
    <row r="142" spans="8:8" ht="15.75" hidden="1">
      <c r="A142" s="67">
        <v>52272.0</v>
      </c>
      <c r="B142" s="68">
        <v>4.0</v>
      </c>
      <c r="C142" s="68">
        <v>51.0</v>
      </c>
      <c r="D142" s="69" t="s">
        <v>57</v>
      </c>
      <c r="E142" s="68">
        <v>5102.0</v>
      </c>
      <c r="F142" s="69" t="s">
        <v>102</v>
      </c>
      <c r="G142" s="68">
        <v>510208.0</v>
      </c>
      <c r="H142" s="69" t="s">
        <v>192</v>
      </c>
      <c r="I142" s="68">
        <v>5.102082006E9</v>
      </c>
      <c r="J142" s="69" t="s">
        <v>198</v>
      </c>
      <c r="K142" s="70">
        <v>7.71613E8</v>
      </c>
      <c r="L142" s="71">
        <v>8.264395E7</v>
      </c>
      <c r="M142" s="71">
        <v>0.0</v>
      </c>
      <c r="N142" s="71">
        <v>0.0</v>
      </c>
      <c r="O142" s="71">
        <v>0.0</v>
      </c>
      <c r="P142" s="71">
        <v>2125000.0</v>
      </c>
      <c r="Q142" s="71">
        <v>2000000.0</v>
      </c>
      <c r="R142" s="71">
        <v>5000000.0</v>
      </c>
      <c r="S142" s="71">
        <v>0.0</v>
      </c>
      <c r="T142" s="71">
        <v>996000.0</v>
      </c>
      <c r="U142" s="71">
        <v>1500000.0</v>
      </c>
      <c r="V142" s="71">
        <v>0.0</v>
      </c>
      <c r="W142" s="71">
        <v>1500000.0</v>
      </c>
      <c r="X142" s="71">
        <v>2000000.0</v>
      </c>
      <c r="Y142" s="71">
        <v>7878000.0</v>
      </c>
      <c r="Z142" s="72">
        <f t="shared" si="13"/>
        <v>2.2999E7</v>
      </c>
      <c r="AA142" s="73">
        <f t="shared" si="14"/>
        <v>5.964495E7</v>
      </c>
      <c r="AB142" s="74">
        <f t="shared" si="15"/>
        <v>0.7217098166290454</v>
      </c>
      <c r="AC142" s="74">
        <f t="shared" si="16"/>
        <v>0.10710544016236119</v>
      </c>
      <c r="AD142" s="74">
        <f t="shared" si="17"/>
        <v>0.27829018337095457</v>
      </c>
      <c r="AE142" s="75">
        <f t="shared" si="18"/>
        <v>1.0</v>
      </c>
    </row>
    <row r="143" spans="8:8" ht="15.75" hidden="1">
      <c r="A143" s="67">
        <v>52273.0</v>
      </c>
      <c r="B143" s="68">
        <v>4.0</v>
      </c>
      <c r="C143" s="68">
        <v>51.0</v>
      </c>
      <c r="D143" s="69" t="s">
        <v>57</v>
      </c>
      <c r="E143" s="68">
        <v>5102.0</v>
      </c>
      <c r="F143" s="69" t="s">
        <v>102</v>
      </c>
      <c r="G143" s="68">
        <v>510208.0</v>
      </c>
      <c r="H143" s="69" t="s">
        <v>192</v>
      </c>
      <c r="I143" s="68">
        <v>5.102082007E9</v>
      </c>
      <c r="J143" s="69" t="s">
        <v>199</v>
      </c>
      <c r="K143" s="70">
        <v>7.72865E8</v>
      </c>
      <c r="L143" s="71">
        <v>7.5563841E7</v>
      </c>
      <c r="M143" s="71">
        <v>750000.0</v>
      </c>
      <c r="N143" s="71">
        <v>1198000.0</v>
      </c>
      <c r="O143" s="71">
        <v>500000.0</v>
      </c>
      <c r="P143" s="71">
        <v>1500000.0</v>
      </c>
      <c r="Q143" s="71">
        <v>3450000.0</v>
      </c>
      <c r="R143" s="71">
        <v>1000000.0</v>
      </c>
      <c r="S143" s="71">
        <v>0.0</v>
      </c>
      <c r="T143" s="71">
        <v>750000.0</v>
      </c>
      <c r="U143" s="71">
        <v>2350000.0</v>
      </c>
      <c r="V143" s="71">
        <v>0.0</v>
      </c>
      <c r="W143" s="71">
        <v>0.0</v>
      </c>
      <c r="X143" s="71">
        <v>2450000.0</v>
      </c>
      <c r="Y143" s="71">
        <v>4000000.0</v>
      </c>
      <c r="Z143" s="72">
        <f t="shared" si="13"/>
        <v>1.7948E7</v>
      </c>
      <c r="AA143" s="73">
        <f t="shared" si="14"/>
        <v>5.7615841E7</v>
      </c>
      <c r="AB143" s="74">
        <f t="shared" si="15"/>
        <v>0.7624789878005275</v>
      </c>
      <c r="AC143" s="74">
        <f t="shared" si="16"/>
        <v>0.09777107386154114</v>
      </c>
      <c r="AD143" s="74">
        <f t="shared" si="17"/>
        <v>0.2375210121994725</v>
      </c>
      <c r="AE143" s="75">
        <f t="shared" si="18"/>
        <v>1.000000000000001</v>
      </c>
    </row>
    <row r="144" spans="8:8" ht="15.75" hidden="1">
      <c r="A144" s="67">
        <v>52274.0</v>
      </c>
      <c r="B144" s="68">
        <v>4.0</v>
      </c>
      <c r="C144" s="68">
        <v>51.0</v>
      </c>
      <c r="D144" s="69" t="s">
        <v>57</v>
      </c>
      <c r="E144" s="68">
        <v>5102.0</v>
      </c>
      <c r="F144" s="69" t="s">
        <v>102</v>
      </c>
      <c r="G144" s="68">
        <v>510208.0</v>
      </c>
      <c r="H144" s="69" t="s">
        <v>192</v>
      </c>
      <c r="I144" s="68">
        <v>5.102082008E9</v>
      </c>
      <c r="J144" s="69" t="s">
        <v>200</v>
      </c>
      <c r="K144" s="70">
        <v>8.3251E8</v>
      </c>
      <c r="L144" s="71">
        <v>7.7088E7</v>
      </c>
      <c r="M144" s="71">
        <v>1.1283E7</v>
      </c>
      <c r="N144" s="71">
        <v>0.0</v>
      </c>
      <c r="O144" s="71">
        <v>0.0</v>
      </c>
      <c r="P144" s="71">
        <v>3458000.0</v>
      </c>
      <c r="Q144" s="71">
        <v>0.0</v>
      </c>
      <c r="R144" s="71">
        <v>1500000.0</v>
      </c>
      <c r="S144" s="71">
        <v>0.0</v>
      </c>
      <c r="T144" s="71">
        <v>0.0</v>
      </c>
      <c r="U144" s="71">
        <v>3300000.0</v>
      </c>
      <c r="V144" s="71">
        <v>0.0</v>
      </c>
      <c r="W144" s="71">
        <v>0.0</v>
      </c>
      <c r="X144" s="71">
        <v>5492000.0</v>
      </c>
      <c r="Y144" s="71">
        <v>1279000.0</v>
      </c>
      <c r="Z144" s="72">
        <f t="shared" si="13"/>
        <v>2.6312E7</v>
      </c>
      <c r="AA144" s="73">
        <f t="shared" si="14"/>
        <v>5.0776E7</v>
      </c>
      <c r="AB144" s="74">
        <f t="shared" si="15"/>
        <v>0.658675799086758</v>
      </c>
      <c r="AC144" s="74">
        <f t="shared" si="16"/>
        <v>0.09259708592088983</v>
      </c>
      <c r="AD144" s="74">
        <f t="shared" si="17"/>
        <v>0.341324200913242</v>
      </c>
      <c r="AE144" s="75">
        <f t="shared" si="18"/>
        <v>1.0</v>
      </c>
    </row>
    <row r="145" spans="8:8" ht="15.75" hidden="1">
      <c r="A145" s="67">
        <v>52275.0</v>
      </c>
      <c r="B145" s="68">
        <v>4.0</v>
      </c>
      <c r="C145" s="68">
        <v>51.0</v>
      </c>
      <c r="D145" s="69" t="s">
        <v>57</v>
      </c>
      <c r="E145" s="68">
        <v>5102.0</v>
      </c>
      <c r="F145" s="69" t="s">
        <v>102</v>
      </c>
      <c r="G145" s="68">
        <v>510208.0</v>
      </c>
      <c r="H145" s="69" t="s">
        <v>192</v>
      </c>
      <c r="I145" s="68">
        <v>5.102082009E9</v>
      </c>
      <c r="J145" s="69" t="s">
        <v>201</v>
      </c>
      <c r="K145" s="70">
        <v>8.47604E8</v>
      </c>
      <c r="L145" s="71">
        <v>6.902E7</v>
      </c>
      <c r="M145" s="71">
        <v>750000.0</v>
      </c>
      <c r="N145" s="71">
        <v>1150000.0</v>
      </c>
      <c r="O145" s="71">
        <v>0.0</v>
      </c>
      <c r="P145" s="71">
        <v>1200000.0</v>
      </c>
      <c r="Q145" s="71">
        <v>2700000.0</v>
      </c>
      <c r="R145" s="71">
        <v>1000000.0</v>
      </c>
      <c r="S145" s="71">
        <v>0.0</v>
      </c>
      <c r="T145" s="71">
        <v>1570000.0</v>
      </c>
      <c r="U145" s="71">
        <v>0.0</v>
      </c>
      <c r="V145" s="71">
        <v>0.0</v>
      </c>
      <c r="W145" s="71">
        <v>1320000.0</v>
      </c>
      <c r="X145" s="71">
        <v>2000000.0</v>
      </c>
      <c r="Y145" s="71">
        <v>6000000.0</v>
      </c>
      <c r="Z145" s="72">
        <f t="shared" si="13"/>
        <v>1.769E7</v>
      </c>
      <c r="AA145" s="73">
        <f t="shared" si="14"/>
        <v>5.133E7</v>
      </c>
      <c r="AB145" s="74">
        <f t="shared" si="15"/>
        <v>0.7436974789915967</v>
      </c>
      <c r="AC145" s="74">
        <f t="shared" si="16"/>
        <v>0.08142953549063006</v>
      </c>
      <c r="AD145" s="74">
        <f t="shared" si="17"/>
        <v>0.25630252100840334</v>
      </c>
      <c r="AE145" s="75">
        <f t="shared" si="18"/>
        <v>1.0</v>
      </c>
    </row>
    <row r="146" spans="8:8" ht="15.75" hidden="1">
      <c r="A146" s="67">
        <v>52276.0</v>
      </c>
      <c r="B146" s="68">
        <v>4.0</v>
      </c>
      <c r="C146" s="68">
        <v>51.0</v>
      </c>
      <c r="D146" s="69" t="s">
        <v>57</v>
      </c>
      <c r="E146" s="68">
        <v>5102.0</v>
      </c>
      <c r="F146" s="69" t="s">
        <v>102</v>
      </c>
      <c r="G146" s="68">
        <v>510208.0</v>
      </c>
      <c r="H146" s="69" t="s">
        <v>192</v>
      </c>
      <c r="I146" s="68">
        <v>5.10208201E9</v>
      </c>
      <c r="J146" s="69" t="s">
        <v>192</v>
      </c>
      <c r="K146" s="70">
        <v>8.25854E8</v>
      </c>
      <c r="L146" s="71">
        <v>7.3456106E7</v>
      </c>
      <c r="M146" s="71">
        <v>1500000.0</v>
      </c>
      <c r="N146" s="71">
        <v>1000000.0</v>
      </c>
      <c r="O146" s="71">
        <v>0.0</v>
      </c>
      <c r="P146" s="71">
        <v>2500000.0</v>
      </c>
      <c r="Q146" s="71">
        <v>3600000.0</v>
      </c>
      <c r="R146" s="71">
        <v>3400000.0</v>
      </c>
      <c r="S146" s="71">
        <v>0.0</v>
      </c>
      <c r="T146" s="71">
        <v>2734000.0</v>
      </c>
      <c r="U146" s="71">
        <v>7280000.0</v>
      </c>
      <c r="V146" s="71">
        <v>0.0</v>
      </c>
      <c r="W146" s="71">
        <v>5250000.0</v>
      </c>
      <c r="X146" s="71">
        <v>3250000.0</v>
      </c>
      <c r="Y146" s="71">
        <v>1.08E7</v>
      </c>
      <c r="Z146" s="72">
        <f t="shared" si="13"/>
        <v>4.1314E7</v>
      </c>
      <c r="AA146" s="73">
        <f t="shared" si="14"/>
        <v>3.2142106E7</v>
      </c>
      <c r="AB146" s="74">
        <f t="shared" si="15"/>
        <v>0.43756887957006596</v>
      </c>
      <c r="AC146" s="74">
        <f t="shared" si="16"/>
        <v>0.08894563203665538</v>
      </c>
      <c r="AD146" s="74">
        <f t="shared" si="17"/>
        <v>0.562431120429934</v>
      </c>
      <c r="AE146" s="75">
        <f t="shared" si="18"/>
        <v>1.0</v>
      </c>
    </row>
    <row r="147" spans="8:8" ht="15.75" hidden="1">
      <c r="A147" s="67">
        <v>52277.0</v>
      </c>
      <c r="B147" s="68">
        <v>4.0</v>
      </c>
      <c r="C147" s="68">
        <v>51.0</v>
      </c>
      <c r="D147" s="69" t="s">
        <v>57</v>
      </c>
      <c r="E147" s="68">
        <v>5102.0</v>
      </c>
      <c r="F147" s="69" t="s">
        <v>102</v>
      </c>
      <c r="G147" s="68">
        <v>510208.0</v>
      </c>
      <c r="H147" s="69" t="s">
        <v>192</v>
      </c>
      <c r="I147" s="68">
        <v>5.102082011E9</v>
      </c>
      <c r="J147" s="69" t="s">
        <v>202</v>
      </c>
      <c r="K147" s="70">
        <v>8.08698E8</v>
      </c>
      <c r="L147" s="71">
        <v>7.5581E7</v>
      </c>
      <c r="M147" s="71">
        <v>2711000.0</v>
      </c>
      <c r="N147" s="71">
        <v>3100000.0</v>
      </c>
      <c r="O147" s="71">
        <v>490000.0</v>
      </c>
      <c r="P147" s="71">
        <v>0.0</v>
      </c>
      <c r="Q147" s="71">
        <v>700000.0</v>
      </c>
      <c r="R147" s="71">
        <v>1500000.0</v>
      </c>
      <c r="S147" s="71">
        <v>0.0</v>
      </c>
      <c r="T147" s="71">
        <v>1081500.0</v>
      </c>
      <c r="U147" s="71">
        <v>5386000.0</v>
      </c>
      <c r="V147" s="71">
        <v>0.0</v>
      </c>
      <c r="W147" s="71">
        <v>1346000.0</v>
      </c>
      <c r="X147" s="71">
        <v>9300000.0</v>
      </c>
      <c r="Y147" s="71">
        <v>3078000.0</v>
      </c>
      <c r="Z147" s="72">
        <f t="shared" si="13"/>
        <v>2.86925E7</v>
      </c>
      <c r="AA147" s="73">
        <f t="shared" si="14"/>
        <v>4.68885E7</v>
      </c>
      <c r="AB147" s="74">
        <f t="shared" si="15"/>
        <v>0.6203741681110332</v>
      </c>
      <c r="AC147" s="74">
        <f t="shared" si="16"/>
        <v>0.09346010500829728</v>
      </c>
      <c r="AD147" s="74">
        <f t="shared" si="17"/>
        <v>0.3796258318889668</v>
      </c>
      <c r="AE147" s="75">
        <f t="shared" si="18"/>
        <v>1.0</v>
      </c>
    </row>
    <row r="148" spans="8:8" ht="15.75" hidden="1">
      <c r="A148" s="67">
        <v>52278.0</v>
      </c>
      <c r="B148" s="68">
        <v>4.0</v>
      </c>
      <c r="C148" s="68">
        <v>51.0</v>
      </c>
      <c r="D148" s="69" t="s">
        <v>57</v>
      </c>
      <c r="E148" s="68">
        <v>5102.0</v>
      </c>
      <c r="F148" s="69" t="s">
        <v>102</v>
      </c>
      <c r="G148" s="68">
        <v>510208.0</v>
      </c>
      <c r="H148" s="69" t="s">
        <v>192</v>
      </c>
      <c r="I148" s="68">
        <v>5.102082012E9</v>
      </c>
      <c r="J148" s="69" t="s">
        <v>203</v>
      </c>
      <c r="K148" s="70">
        <v>1.376201E9</v>
      </c>
      <c r="L148" s="71">
        <v>1.68793E8</v>
      </c>
      <c r="M148" s="71">
        <v>7055000.0</v>
      </c>
      <c r="N148" s="71">
        <v>3750000.0</v>
      </c>
      <c r="O148" s="71">
        <v>1000000.0</v>
      </c>
      <c r="P148" s="71">
        <v>1.315E7</v>
      </c>
      <c r="Q148" s="71">
        <v>5700000.0</v>
      </c>
      <c r="R148" s="71">
        <v>6000000.0</v>
      </c>
      <c r="S148" s="71">
        <v>0.0</v>
      </c>
      <c r="T148" s="71">
        <v>4000000.0</v>
      </c>
      <c r="U148" s="71">
        <v>8568000.0</v>
      </c>
      <c r="V148" s="71">
        <v>0.0</v>
      </c>
      <c r="W148" s="71">
        <v>3250000.0</v>
      </c>
      <c r="X148" s="71">
        <v>7790000.0</v>
      </c>
      <c r="Y148" s="71">
        <v>6772000.0</v>
      </c>
      <c r="Z148" s="72">
        <f t="shared" si="13"/>
        <v>6.7035E7</v>
      </c>
      <c r="AA148" s="73">
        <f t="shared" si="14"/>
        <v>1.01758E8</v>
      </c>
      <c r="AB148" s="74">
        <f t="shared" si="15"/>
        <v>0.6028567535383577</v>
      </c>
      <c r="AC148" s="74">
        <f t="shared" si="16"/>
        <v>0.12265141501859103</v>
      </c>
      <c r="AD148" s="74">
        <f t="shared" si="17"/>
        <v>0.39714324646164234</v>
      </c>
      <c r="AE148" s="75">
        <f t="shared" si="18"/>
        <v>1.0</v>
      </c>
    </row>
    <row r="149" spans="8:8" ht="15.75" hidden="1">
      <c r="A149" s="67">
        <v>52279.0</v>
      </c>
      <c r="B149" s="68">
        <v>4.0</v>
      </c>
      <c r="C149" s="68">
        <v>51.0</v>
      </c>
      <c r="D149" s="69" t="s">
        <v>57</v>
      </c>
      <c r="E149" s="68">
        <v>5102.0</v>
      </c>
      <c r="F149" s="69" t="s">
        <v>102</v>
      </c>
      <c r="G149" s="68">
        <v>510208.0</v>
      </c>
      <c r="H149" s="69" t="s">
        <v>192</v>
      </c>
      <c r="I149" s="68">
        <v>5.102082013E9</v>
      </c>
      <c r="J149" s="69" t="s">
        <v>204</v>
      </c>
      <c r="K149" s="70">
        <v>9.01876E8</v>
      </c>
      <c r="L149" s="71">
        <v>1.036E8</v>
      </c>
      <c r="M149" s="71">
        <v>3240000.0</v>
      </c>
      <c r="N149" s="71">
        <v>1500000.0</v>
      </c>
      <c r="O149" s="71">
        <v>0.0</v>
      </c>
      <c r="P149" s="71">
        <v>7380000.0</v>
      </c>
      <c r="Q149" s="71">
        <v>3750000.0</v>
      </c>
      <c r="R149" s="71">
        <v>4500000.0</v>
      </c>
      <c r="S149" s="71">
        <v>0.0</v>
      </c>
      <c r="T149" s="71">
        <v>4250000.0</v>
      </c>
      <c r="U149" s="71">
        <v>6200000.0</v>
      </c>
      <c r="V149" s="71">
        <v>0.0</v>
      </c>
      <c r="W149" s="71">
        <v>3600000.0</v>
      </c>
      <c r="X149" s="71">
        <v>7300000.0</v>
      </c>
      <c r="Y149" s="71">
        <v>6250500.0</v>
      </c>
      <c r="Z149" s="72">
        <f t="shared" si="13"/>
        <v>4.79705E7</v>
      </c>
      <c r="AA149" s="73">
        <f t="shared" si="14"/>
        <v>5.56295E7</v>
      </c>
      <c r="AB149" s="74">
        <f t="shared" si="15"/>
        <v>0.5369642857142857</v>
      </c>
      <c r="AC149" s="74">
        <f t="shared" si="16"/>
        <v>0.11487166750196258</v>
      </c>
      <c r="AD149" s="74">
        <f t="shared" si="17"/>
        <v>0.4630357142857143</v>
      </c>
      <c r="AE149" s="75">
        <f t="shared" si="18"/>
        <v>1.0</v>
      </c>
    </row>
    <row r="150" spans="8:8" ht="15.75" hidden="1">
      <c r="A150" s="67">
        <v>52280.0</v>
      </c>
      <c r="B150" s="68">
        <v>4.0</v>
      </c>
      <c r="C150" s="68">
        <v>51.0</v>
      </c>
      <c r="D150" s="69" t="s">
        <v>57</v>
      </c>
      <c r="E150" s="68">
        <v>5102.0</v>
      </c>
      <c r="F150" s="69" t="s">
        <v>102</v>
      </c>
      <c r="G150" s="68">
        <v>510208.0</v>
      </c>
      <c r="H150" s="69" t="s">
        <v>192</v>
      </c>
      <c r="I150" s="68">
        <v>5.102082014E9</v>
      </c>
      <c r="J150" s="69" t="s">
        <v>205</v>
      </c>
      <c r="K150" s="70">
        <v>9.45082E8</v>
      </c>
      <c r="L150" s="71">
        <v>8.77609E7</v>
      </c>
      <c r="M150" s="71">
        <v>2500000.0</v>
      </c>
      <c r="N150" s="71">
        <v>2430000.0</v>
      </c>
      <c r="O150" s="71">
        <v>0.0</v>
      </c>
      <c r="P150" s="71">
        <v>3250000.0</v>
      </c>
      <c r="Q150" s="71">
        <v>2417000.0</v>
      </c>
      <c r="R150" s="71">
        <v>2758500.0</v>
      </c>
      <c r="S150" s="71">
        <v>0.0</v>
      </c>
      <c r="T150" s="71">
        <v>2350000.0</v>
      </c>
      <c r="U150" s="71">
        <v>3200000.0</v>
      </c>
      <c r="V150" s="71">
        <v>0.0</v>
      </c>
      <c r="W150" s="71">
        <v>4.325E7</v>
      </c>
      <c r="X150" s="71">
        <v>1.026E7</v>
      </c>
      <c r="Y150" s="71">
        <v>8661000.0</v>
      </c>
      <c r="Z150" s="72">
        <f t="shared" si="13"/>
        <v>8.10765E7</v>
      </c>
      <c r="AA150" s="73">
        <f t="shared" si="14"/>
        <v>6684400.0</v>
      </c>
      <c r="AB150" s="74">
        <f t="shared" si="15"/>
        <v>0.0761660374950576</v>
      </c>
      <c r="AC150" s="74">
        <f t="shared" si="16"/>
        <v>0.09286061950179984</v>
      </c>
      <c r="AD150" s="74">
        <f t="shared" si="17"/>
        <v>0.9238339625049424</v>
      </c>
      <c r="AE150" s="75">
        <f t="shared" si="18"/>
        <v>0.9999999999999996</v>
      </c>
    </row>
    <row r="151" spans="8:8" ht="15.75" hidden="1">
      <c r="A151" s="67">
        <v>52281.0</v>
      </c>
      <c r="B151" s="68">
        <v>4.0</v>
      </c>
      <c r="C151" s="68">
        <v>51.0</v>
      </c>
      <c r="D151" s="69" t="s">
        <v>57</v>
      </c>
      <c r="E151" s="68">
        <v>5102.0</v>
      </c>
      <c r="F151" s="69" t="s">
        <v>102</v>
      </c>
      <c r="G151" s="68">
        <v>510208.0</v>
      </c>
      <c r="H151" s="69" t="s">
        <v>192</v>
      </c>
      <c r="I151" s="68">
        <v>5.102082015E9</v>
      </c>
      <c r="J151" s="69" t="s">
        <v>206</v>
      </c>
      <c r="K151" s="70">
        <v>8.00098E8</v>
      </c>
      <c r="L151" s="71">
        <v>7.27295E7</v>
      </c>
      <c r="M151" s="71"/>
      <c r="N151" s="71"/>
      <c r="O151" s="71"/>
      <c r="P151" s="71">
        <v>500000.0</v>
      </c>
      <c r="Q151" s="71">
        <v>500000.0</v>
      </c>
      <c r="R151" s="71">
        <v>500000.0</v>
      </c>
      <c r="S151" s="71">
        <v>0.0</v>
      </c>
      <c r="T151" s="71">
        <v>1500000.0</v>
      </c>
      <c r="U151" s="71">
        <v>1676000.0</v>
      </c>
      <c r="V151" s="71">
        <v>0.0</v>
      </c>
      <c r="W151" s="71">
        <v>0.0</v>
      </c>
      <c r="X151" s="71">
        <v>1500000.0</v>
      </c>
      <c r="Y151" s="71">
        <v>2600000.0</v>
      </c>
      <c r="Z151" s="72">
        <f t="shared" si="13"/>
        <v>8776000.0</v>
      </c>
      <c r="AA151" s="73">
        <f t="shared" si="14"/>
        <v>6.39535E7</v>
      </c>
      <c r="AB151" s="74">
        <f t="shared" si="15"/>
        <v>0.8793336954055782</v>
      </c>
      <c r="AC151" s="74">
        <f t="shared" si="16"/>
        <v>0.09090073965939173</v>
      </c>
      <c r="AD151" s="74">
        <f t="shared" si="17"/>
        <v>0.12066630459442179</v>
      </c>
      <c r="AE151" s="75">
        <f t="shared" si="18"/>
        <v>1.0</v>
      </c>
    </row>
    <row r="152" spans="8:8" ht="15.75" hidden="1">
      <c r="A152" s="67">
        <v>52282.0</v>
      </c>
      <c r="B152" s="68">
        <v>4.0</v>
      </c>
      <c r="C152" s="68">
        <v>51.0</v>
      </c>
      <c r="D152" s="69" t="s">
        <v>57</v>
      </c>
      <c r="E152" s="68">
        <v>5102.0</v>
      </c>
      <c r="F152" s="69" t="s">
        <v>102</v>
      </c>
      <c r="G152" s="68">
        <v>510208.0</v>
      </c>
      <c r="H152" s="69" t="s">
        <v>192</v>
      </c>
      <c r="I152" s="68">
        <v>5.102082016E9</v>
      </c>
      <c r="J152" s="69" t="s">
        <v>207</v>
      </c>
      <c r="K152" s="70">
        <v>8.07752E8</v>
      </c>
      <c r="L152" s="71">
        <v>7.2732287E7</v>
      </c>
      <c r="M152" s="71">
        <v>1500000.0</v>
      </c>
      <c r="N152" s="71">
        <v>4265000.0</v>
      </c>
      <c r="O152" s="71">
        <v>1000000.0</v>
      </c>
      <c r="P152" s="71">
        <v>5200000.0</v>
      </c>
      <c r="Q152" s="71">
        <v>5800000.0</v>
      </c>
      <c r="R152" s="71">
        <v>4500000.0</v>
      </c>
      <c r="S152" s="71">
        <v>0.0</v>
      </c>
      <c r="T152" s="71">
        <v>5300000.0</v>
      </c>
      <c r="U152" s="71">
        <v>8250000.0</v>
      </c>
      <c r="V152" s="71">
        <v>0.0</v>
      </c>
      <c r="W152" s="71">
        <v>5400000.0</v>
      </c>
      <c r="X152" s="71">
        <v>3400000.0</v>
      </c>
      <c r="Y152" s="71">
        <v>1.45E7</v>
      </c>
      <c r="Z152" s="72">
        <f t="shared" si="13"/>
        <v>5.9115E7</v>
      </c>
      <c r="AA152" s="73">
        <f t="shared" si="14"/>
        <v>1.3617287E7</v>
      </c>
      <c r="AB152" s="74">
        <f t="shared" si="15"/>
        <v>0.18722478780297394</v>
      </c>
      <c r="AC152" s="74">
        <f t="shared" si="16"/>
        <v>0.09004284359555903</v>
      </c>
      <c r="AD152" s="74">
        <f t="shared" si="17"/>
        <v>0.8127752121970261</v>
      </c>
      <c r="AE152" s="75">
        <f t="shared" si="18"/>
        <v>1.0</v>
      </c>
    </row>
    <row r="153" spans="8:8" ht="15.75" hidden="1">
      <c r="A153" s="67">
        <v>52283.0</v>
      </c>
      <c r="B153" s="68">
        <v>4.0</v>
      </c>
      <c r="C153" s="68">
        <v>51.0</v>
      </c>
      <c r="D153" s="69" t="s">
        <v>57</v>
      </c>
      <c r="E153" s="68">
        <v>5102.0</v>
      </c>
      <c r="F153" s="69" t="s">
        <v>102</v>
      </c>
      <c r="G153" s="68">
        <v>510208.0</v>
      </c>
      <c r="H153" s="69" t="s">
        <v>192</v>
      </c>
      <c r="I153" s="68">
        <v>5.102082017E9</v>
      </c>
      <c r="J153" s="69" t="s">
        <v>208</v>
      </c>
      <c r="K153" s="70">
        <v>8.57354E8</v>
      </c>
      <c r="L153" s="71">
        <v>7.872E7</v>
      </c>
      <c r="M153" s="71">
        <v>1905000.0</v>
      </c>
      <c r="N153" s="71">
        <v>0.0</v>
      </c>
      <c r="O153" s="71">
        <v>0.0</v>
      </c>
      <c r="P153" s="71">
        <v>900000.0</v>
      </c>
      <c r="Q153" s="71">
        <v>1500000.0</v>
      </c>
      <c r="R153" s="71">
        <v>2618000.0</v>
      </c>
      <c r="S153" s="71">
        <v>0.0</v>
      </c>
      <c r="T153" s="71">
        <v>0.0</v>
      </c>
      <c r="U153" s="71">
        <v>1050000.0</v>
      </c>
      <c r="V153" s="71">
        <v>0.0</v>
      </c>
      <c r="W153" s="71">
        <v>3.9505E7</v>
      </c>
      <c r="X153" s="71">
        <v>3222000.0</v>
      </c>
      <c r="Y153" s="71">
        <v>1.126E7</v>
      </c>
      <c r="Z153" s="72">
        <f t="shared" si="13"/>
        <v>6.196E7</v>
      </c>
      <c r="AA153" s="73">
        <f t="shared" si="14"/>
        <v>1.676E7</v>
      </c>
      <c r="AB153" s="74">
        <f t="shared" si="15"/>
        <v>0.21290650406504066</v>
      </c>
      <c r="AC153" s="74">
        <f t="shared" si="16"/>
        <v>0.09181738231815563</v>
      </c>
      <c r="AD153" s="74">
        <f t="shared" si="17"/>
        <v>0.7870934959349594</v>
      </c>
      <c r="AE153" s="75">
        <f t="shared" si="18"/>
        <v>1.0</v>
      </c>
    </row>
    <row r="154" spans="8:8" ht="15.75" hidden="1">
      <c r="A154" s="67">
        <v>52284.0</v>
      </c>
      <c r="B154" s="68">
        <v>4.0</v>
      </c>
      <c r="C154" s="68">
        <v>51.0</v>
      </c>
      <c r="D154" s="69" t="s">
        <v>57</v>
      </c>
      <c r="E154" s="68">
        <v>5102.0</v>
      </c>
      <c r="F154" s="69" t="s">
        <v>102</v>
      </c>
      <c r="G154" s="68">
        <v>510208.0</v>
      </c>
      <c r="H154" s="69" t="s">
        <v>192</v>
      </c>
      <c r="I154" s="68">
        <v>5.102082018E9</v>
      </c>
      <c r="J154" s="69" t="s">
        <v>209</v>
      </c>
      <c r="K154" s="70">
        <v>8.7612E8</v>
      </c>
      <c r="L154" s="71">
        <v>7.909E7</v>
      </c>
      <c r="M154" s="71">
        <v>1500000.0</v>
      </c>
      <c r="N154" s="71">
        <v>2000000.0</v>
      </c>
      <c r="O154" s="71">
        <v>700000.0</v>
      </c>
      <c r="P154" s="71">
        <v>3000000.0</v>
      </c>
      <c r="Q154" s="71">
        <v>2600000.0</v>
      </c>
      <c r="R154" s="71">
        <v>2500000.0</v>
      </c>
      <c r="S154" s="71">
        <v>0.0</v>
      </c>
      <c r="T154" s="71">
        <v>2000000.0</v>
      </c>
      <c r="U154" s="71">
        <v>4500000.0</v>
      </c>
      <c r="V154" s="71">
        <v>0.0</v>
      </c>
      <c r="W154" s="71">
        <v>2000000.0</v>
      </c>
      <c r="X154" s="71">
        <v>4746000.0</v>
      </c>
      <c r="Y154" s="71">
        <v>4100000.0</v>
      </c>
      <c r="Z154" s="72">
        <f t="shared" si="13"/>
        <v>2.9646E7</v>
      </c>
      <c r="AA154" s="73">
        <f t="shared" si="14"/>
        <v>4.9444E7</v>
      </c>
      <c r="AB154" s="74">
        <f t="shared" si="15"/>
        <v>0.6251612087495259</v>
      </c>
      <c r="AC154" s="74">
        <f t="shared" si="16"/>
        <v>0.09027302196046204</v>
      </c>
      <c r="AD154" s="74">
        <f t="shared" si="17"/>
        <v>0.37483879125047415</v>
      </c>
      <c r="AE154" s="75">
        <f t="shared" si="18"/>
        <v>1.0</v>
      </c>
    </row>
    <row r="155" spans="8:8" s="78" ht="15.75" hidden="1" customFormat="1">
      <c r="A155" s="79">
        <v>52285.0</v>
      </c>
      <c r="B155" s="80">
        <v>4.0</v>
      </c>
      <c r="C155" s="80">
        <v>51.0</v>
      </c>
      <c r="D155" s="81" t="s">
        <v>57</v>
      </c>
      <c r="E155" s="80">
        <v>5102.0</v>
      </c>
      <c r="F155" s="81" t="s">
        <v>102</v>
      </c>
      <c r="G155" s="80">
        <v>510209.0</v>
      </c>
      <c r="H155" s="81" t="s">
        <v>145</v>
      </c>
      <c r="I155" s="80">
        <v>5.102092001E9</v>
      </c>
      <c r="J155" s="81" t="s">
        <v>210</v>
      </c>
      <c r="K155" s="82">
        <v>8.87926E8</v>
      </c>
      <c r="L155" s="83">
        <v>1.022002E8</v>
      </c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91">
        <f t="shared" si="13"/>
        <v>0.0</v>
      </c>
      <c r="AA155" s="92">
        <f t="shared" si="14"/>
        <v>1.022002E8</v>
      </c>
      <c r="AB155" s="84">
        <f t="shared" si="15"/>
        <v>1.0</v>
      </c>
      <c r="AC155" s="84">
        <f t="shared" si="16"/>
        <v>0.11509990697422984</v>
      </c>
      <c r="AD155" s="84">
        <f t="shared" si="17"/>
        <v>0.0</v>
      </c>
      <c r="AE155" s="85">
        <f t="shared" si="18"/>
        <v>1.0</v>
      </c>
    </row>
    <row r="156" spans="8:8" ht="15.75" hidden="1">
      <c r="A156" s="67">
        <v>52286.0</v>
      </c>
      <c r="B156" s="68">
        <v>4.0</v>
      </c>
      <c r="C156" s="68">
        <v>51.0</v>
      </c>
      <c r="D156" s="69" t="s">
        <v>57</v>
      </c>
      <c r="E156" s="68">
        <v>5102.0</v>
      </c>
      <c r="F156" s="69" t="s">
        <v>102</v>
      </c>
      <c r="G156" s="68">
        <v>510209.0</v>
      </c>
      <c r="H156" s="69" t="s">
        <v>145</v>
      </c>
      <c r="I156" s="68">
        <v>5.102092002E9</v>
      </c>
      <c r="J156" s="69" t="s">
        <v>211</v>
      </c>
      <c r="K156" s="70">
        <v>8.98019E8</v>
      </c>
      <c r="L156" s="71">
        <v>1.80108125E8</v>
      </c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2">
        <f t="shared" si="13"/>
        <v>0.0</v>
      </c>
      <c r="AA156" s="73">
        <f t="shared" si="14"/>
        <v>1.80108125E8</v>
      </c>
      <c r="AB156" s="74">
        <f t="shared" si="15"/>
        <v>1.0</v>
      </c>
      <c r="AC156" s="74">
        <f t="shared" si="16"/>
        <v>0.20056159724905598</v>
      </c>
      <c r="AD156" s="74">
        <f t="shared" si="17"/>
        <v>0.0</v>
      </c>
      <c r="AE156" s="75">
        <f t="shared" si="18"/>
        <v>1.0</v>
      </c>
    </row>
    <row r="157" spans="8:8" ht="15.75" hidden="1">
      <c r="A157" s="67">
        <v>52287.0</v>
      </c>
      <c r="B157" s="68">
        <v>4.0</v>
      </c>
      <c r="C157" s="68">
        <v>51.0</v>
      </c>
      <c r="D157" s="69" t="s">
        <v>57</v>
      </c>
      <c r="E157" s="68">
        <v>5102.0</v>
      </c>
      <c r="F157" s="69" t="s">
        <v>102</v>
      </c>
      <c r="G157" s="68">
        <v>510209.0</v>
      </c>
      <c r="H157" s="69" t="s">
        <v>145</v>
      </c>
      <c r="I157" s="68">
        <v>5.102092003E9</v>
      </c>
      <c r="J157" s="69" t="s">
        <v>212</v>
      </c>
      <c r="K157" s="70">
        <v>9.87943E8</v>
      </c>
      <c r="L157" s="71">
        <v>8.1E7</v>
      </c>
      <c r="M157" s="71">
        <v>255000.0</v>
      </c>
      <c r="N157" s="71">
        <v>6027500.0</v>
      </c>
      <c r="O157" s="71"/>
      <c r="P157" s="71">
        <v>4000000.0</v>
      </c>
      <c r="Q157" s="71">
        <v>1500000.0</v>
      </c>
      <c r="R157" s="71">
        <v>1250000.0</v>
      </c>
      <c r="S157" s="71"/>
      <c r="T157" s="71">
        <v>2650000.0</v>
      </c>
      <c r="U157" s="71">
        <v>5385000.0</v>
      </c>
      <c r="V157" s="71"/>
      <c r="W157" s="71"/>
      <c r="X157" s="71"/>
      <c r="Y157" s="71">
        <v>1.4648E7</v>
      </c>
      <c r="Z157" s="72">
        <f t="shared" si="13"/>
        <v>3.57155E7</v>
      </c>
      <c r="AA157" s="73">
        <f t="shared" si="14"/>
        <v>4.52845E7</v>
      </c>
      <c r="AB157" s="74">
        <f t="shared" si="15"/>
        <v>0.559067901234568</v>
      </c>
      <c r="AC157" s="74">
        <f t="shared" si="16"/>
        <v>0.08198853577584941</v>
      </c>
      <c r="AD157" s="74">
        <f t="shared" si="17"/>
        <v>0.4409320987654321</v>
      </c>
      <c r="AE157" s="75">
        <f t="shared" si="18"/>
        <v>1.0</v>
      </c>
    </row>
    <row r="158" spans="8:8" ht="15.75" hidden="1">
      <c r="A158" s="67">
        <v>52288.0</v>
      </c>
      <c r="B158" s="68">
        <v>4.0</v>
      </c>
      <c r="C158" s="68">
        <v>51.0</v>
      </c>
      <c r="D158" s="69" t="s">
        <v>57</v>
      </c>
      <c r="E158" s="68">
        <v>5102.0</v>
      </c>
      <c r="F158" s="69" t="s">
        <v>102</v>
      </c>
      <c r="G158" s="68">
        <v>510209.0</v>
      </c>
      <c r="H158" s="69" t="s">
        <v>145</v>
      </c>
      <c r="I158" s="68">
        <v>5.102092004E9</v>
      </c>
      <c r="J158" s="69" t="s">
        <v>213</v>
      </c>
      <c r="K158" s="70">
        <v>1.135341E9</v>
      </c>
      <c r="L158" s="71">
        <v>1.02167014E8</v>
      </c>
      <c r="M158" s="71"/>
      <c r="N158" s="71"/>
      <c r="O158" s="71"/>
      <c r="P158" s="71"/>
      <c r="Q158" s="71"/>
      <c r="R158" s="71"/>
      <c r="S158" s="71"/>
      <c r="T158" s="71">
        <v>2.845E7</v>
      </c>
      <c r="U158" s="71">
        <v>9750000.0</v>
      </c>
      <c r="V158" s="71"/>
      <c r="W158" s="71"/>
      <c r="X158" s="71">
        <v>1.6696E7</v>
      </c>
      <c r="Y158" s="71">
        <v>5.4866E7</v>
      </c>
      <c r="Z158" s="72">
        <f t="shared" si="13"/>
        <v>1.09762E8</v>
      </c>
      <c r="AA158" s="73">
        <f t="shared" si="14"/>
        <v>-7594986.0</v>
      </c>
      <c r="AB158" s="74">
        <f t="shared" si="15"/>
        <v>-0.0743389250859382</v>
      </c>
      <c r="AC158" s="74">
        <f t="shared" si="16"/>
        <v>0.08998795427981549</v>
      </c>
      <c r="AD158" s="74">
        <f t="shared" si="17"/>
        <v>1.0743389250859383</v>
      </c>
      <c r="AE158" s="75">
        <f t="shared" si="18"/>
        <v>1.0000000000000018</v>
      </c>
    </row>
    <row r="159" spans="8:8" ht="15.75" hidden="1">
      <c r="A159" s="67">
        <v>52289.0</v>
      </c>
      <c r="B159" s="68">
        <v>4.0</v>
      </c>
      <c r="C159" s="68">
        <v>51.0</v>
      </c>
      <c r="D159" s="69" t="s">
        <v>57</v>
      </c>
      <c r="E159" s="68">
        <v>5102.0</v>
      </c>
      <c r="F159" s="69" t="s">
        <v>102</v>
      </c>
      <c r="G159" s="68">
        <v>510209.0</v>
      </c>
      <c r="H159" s="69" t="s">
        <v>145</v>
      </c>
      <c r="I159" s="68">
        <v>5.102092005E9</v>
      </c>
      <c r="J159" s="69" t="s">
        <v>214</v>
      </c>
      <c r="K159" s="70">
        <v>1.202975E9</v>
      </c>
      <c r="L159" s="71">
        <v>2.19033E8</v>
      </c>
      <c r="M159" s="71"/>
      <c r="N159" s="71"/>
      <c r="O159" s="71"/>
      <c r="P159" s="71">
        <v>1.101E8</v>
      </c>
      <c r="Q159" s="71"/>
      <c r="R159" s="71">
        <v>3.7277E7</v>
      </c>
      <c r="S159" s="71"/>
      <c r="T159" s="71"/>
      <c r="U159" s="71"/>
      <c r="V159" s="71"/>
      <c r="W159" s="71"/>
      <c r="X159" s="71"/>
      <c r="Y159" s="71">
        <v>380000.0</v>
      </c>
      <c r="Z159" s="72">
        <f t="shared" si="13"/>
        <v>1.47757E8</v>
      </c>
      <c r="AA159" s="73">
        <f t="shared" si="14"/>
        <v>7.1276E7</v>
      </c>
      <c r="AB159" s="74">
        <f t="shared" si="15"/>
        <v>0.3254121525066999</v>
      </c>
      <c r="AC159" s="74">
        <f t="shared" si="16"/>
        <v>0.18207610299465907</v>
      </c>
      <c r="AD159" s="74">
        <f t="shared" si="17"/>
        <v>0.6745878474933001</v>
      </c>
      <c r="AE159" s="75">
        <f t="shared" si="18"/>
        <v>1.0</v>
      </c>
    </row>
    <row r="160" spans="8:8" ht="15.75" hidden="1">
      <c r="A160" s="67">
        <v>52290.0</v>
      </c>
      <c r="B160" s="68">
        <v>4.0</v>
      </c>
      <c r="C160" s="68">
        <v>51.0</v>
      </c>
      <c r="D160" s="69" t="s">
        <v>57</v>
      </c>
      <c r="E160" s="68">
        <v>5102.0</v>
      </c>
      <c r="F160" s="69" t="s">
        <v>102</v>
      </c>
      <c r="G160" s="68">
        <v>510209.0</v>
      </c>
      <c r="H160" s="69" t="s">
        <v>145</v>
      </c>
      <c r="I160" s="68">
        <v>5.102092006E9</v>
      </c>
      <c r="J160" s="69" t="s">
        <v>145</v>
      </c>
      <c r="K160" s="70">
        <v>1.48127E9</v>
      </c>
      <c r="L160" s="71">
        <v>1.2986385E8</v>
      </c>
      <c r="M160" s="71">
        <v>630000.0</v>
      </c>
      <c r="N160" s="71">
        <v>1.191E7</v>
      </c>
      <c r="O160" s="71"/>
      <c r="P160" s="71">
        <v>1800000.0</v>
      </c>
      <c r="Q160" s="71">
        <v>8250000.0</v>
      </c>
      <c r="R160" s="71">
        <v>800000.0</v>
      </c>
      <c r="S160" s="71"/>
      <c r="T160" s="71"/>
      <c r="U160" s="71">
        <v>9600000.0</v>
      </c>
      <c r="V160" s="71"/>
      <c r="W160" s="71"/>
      <c r="X160" s="71">
        <v>3150000.0</v>
      </c>
      <c r="Y160" s="71"/>
      <c r="Z160" s="72">
        <f t="shared" si="13"/>
        <v>3.614E7</v>
      </c>
      <c r="AA160" s="73">
        <f t="shared" si="14"/>
        <v>9.372385E7</v>
      </c>
      <c r="AB160" s="74">
        <f t="shared" si="15"/>
        <v>0.7217085432166073</v>
      </c>
      <c r="AC160" s="74">
        <f t="shared" si="16"/>
        <v>0.08767061373010997</v>
      </c>
      <c r="AD160" s="74">
        <f t="shared" si="17"/>
        <v>0.2782914567833928</v>
      </c>
      <c r="AE160" s="75">
        <f t="shared" si="18"/>
        <v>1.0</v>
      </c>
    </row>
    <row r="161" spans="8:8" ht="15.75" hidden="1">
      <c r="A161" s="67">
        <v>52291.0</v>
      </c>
      <c r="B161" s="68">
        <v>4.0</v>
      </c>
      <c r="C161" s="68">
        <v>51.0</v>
      </c>
      <c r="D161" s="69" t="s">
        <v>57</v>
      </c>
      <c r="E161" s="68">
        <v>5102.0</v>
      </c>
      <c r="F161" s="69" t="s">
        <v>102</v>
      </c>
      <c r="G161" s="68">
        <v>510209.0</v>
      </c>
      <c r="H161" s="69" t="s">
        <v>145</v>
      </c>
      <c r="I161" s="68">
        <v>5.102092007E9</v>
      </c>
      <c r="J161" s="69" t="s">
        <v>215</v>
      </c>
      <c r="K161" s="70">
        <v>1.04288E9</v>
      </c>
      <c r="L161" s="71">
        <v>8.95E7</v>
      </c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2">
        <f t="shared" si="13"/>
        <v>0.0</v>
      </c>
      <c r="AA161" s="73">
        <f t="shared" si="14"/>
        <v>8.95E7</v>
      </c>
      <c r="AB161" s="74">
        <f t="shared" si="15"/>
        <v>1.0</v>
      </c>
      <c r="AC161" s="74">
        <f t="shared" si="16"/>
        <v>0.08582003682111077</v>
      </c>
      <c r="AD161" s="74">
        <f t="shared" si="17"/>
        <v>0.0</v>
      </c>
      <c r="AE161" s="75">
        <f t="shared" si="18"/>
        <v>1.0</v>
      </c>
    </row>
    <row r="162" spans="8:8" ht="15.75" hidden="1">
      <c r="A162" s="67">
        <v>52292.0</v>
      </c>
      <c r="B162" s="68">
        <v>4.0</v>
      </c>
      <c r="C162" s="68">
        <v>51.0</v>
      </c>
      <c r="D162" s="69" t="s">
        <v>57</v>
      </c>
      <c r="E162" s="68">
        <v>5102.0</v>
      </c>
      <c r="F162" s="69" t="s">
        <v>102</v>
      </c>
      <c r="G162" s="68">
        <v>510209.0</v>
      </c>
      <c r="H162" s="69" t="s">
        <v>145</v>
      </c>
      <c r="I162" s="68">
        <v>5.102092008E9</v>
      </c>
      <c r="J162" s="69" t="s">
        <v>216</v>
      </c>
      <c r="K162" s="70">
        <v>1.07059E9</v>
      </c>
      <c r="L162" s="71">
        <v>9.1951E7</v>
      </c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2">
        <f t="shared" si="13"/>
        <v>0.0</v>
      </c>
      <c r="AA162" s="73">
        <f t="shared" si="14"/>
        <v>9.1951E7</v>
      </c>
      <c r="AB162" s="74">
        <f t="shared" si="15"/>
        <v>1.0</v>
      </c>
      <c r="AC162" s="74">
        <f t="shared" si="16"/>
        <v>0.08588815512941463</v>
      </c>
      <c r="AD162" s="74">
        <f t="shared" si="17"/>
        <v>0.0</v>
      </c>
      <c r="AE162" s="75">
        <f t="shared" si="18"/>
        <v>1.0</v>
      </c>
    </row>
    <row r="163" spans="8:8" ht="15.75" hidden="1">
      <c r="A163" s="67">
        <v>52293.0</v>
      </c>
      <c r="B163" s="68">
        <v>4.0</v>
      </c>
      <c r="C163" s="68">
        <v>51.0</v>
      </c>
      <c r="D163" s="69" t="s">
        <v>57</v>
      </c>
      <c r="E163" s="68">
        <v>5102.0</v>
      </c>
      <c r="F163" s="69" t="s">
        <v>102</v>
      </c>
      <c r="G163" s="68">
        <v>510209.0</v>
      </c>
      <c r="H163" s="69" t="s">
        <v>145</v>
      </c>
      <c r="I163" s="68">
        <v>5.102092009E9</v>
      </c>
      <c r="J163" s="69" t="s">
        <v>217</v>
      </c>
      <c r="K163" s="70">
        <v>1.068268E9</v>
      </c>
      <c r="L163" s="71">
        <v>1.027168E8</v>
      </c>
      <c r="M163" s="71">
        <v>2000000.0</v>
      </c>
      <c r="N163" s="71">
        <v>4000000.0</v>
      </c>
      <c r="O163" s="71"/>
      <c r="P163" s="71">
        <v>1.24E7</v>
      </c>
      <c r="Q163" s="71">
        <v>1.05E7</v>
      </c>
      <c r="R163" s="71">
        <v>3.0E7</v>
      </c>
      <c r="S163" s="71"/>
      <c r="T163" s="71"/>
      <c r="U163" s="71"/>
      <c r="V163" s="71"/>
      <c r="W163" s="71"/>
      <c r="X163" s="71">
        <v>8900000.0</v>
      </c>
      <c r="Y163" s="71">
        <v>5400000.0</v>
      </c>
      <c r="Z163" s="72">
        <f t="shared" si="13"/>
        <v>7.32E7</v>
      </c>
      <c r="AA163" s="73">
        <f t="shared" si="14"/>
        <v>2.95168E7</v>
      </c>
      <c r="AB163" s="74">
        <f t="shared" si="15"/>
        <v>0.2873609769774759</v>
      </c>
      <c r="AC163" s="74">
        <f t="shared" si="16"/>
        <v>0.09615265083293706</v>
      </c>
      <c r="AD163" s="74">
        <f t="shared" si="17"/>
        <v>0.712639023022524</v>
      </c>
      <c r="AE163" s="75">
        <f t="shared" si="18"/>
        <v>1.0</v>
      </c>
    </row>
    <row r="164" spans="8:8" ht="15.75" hidden="1">
      <c r="A164" s="67">
        <v>52294.0</v>
      </c>
      <c r="B164" s="68">
        <v>4.0</v>
      </c>
      <c r="C164" s="68">
        <v>51.0</v>
      </c>
      <c r="D164" s="69" t="s">
        <v>57</v>
      </c>
      <c r="E164" s="68">
        <v>5102.0</v>
      </c>
      <c r="F164" s="69" t="s">
        <v>102</v>
      </c>
      <c r="G164" s="68">
        <v>510209.0</v>
      </c>
      <c r="H164" s="69" t="s">
        <v>145</v>
      </c>
      <c r="I164" s="68">
        <v>5.10209201E9</v>
      </c>
      <c r="J164" s="69" t="s">
        <v>218</v>
      </c>
      <c r="K164" s="70">
        <v>9.91481E8</v>
      </c>
      <c r="L164" s="71">
        <v>8.966E7</v>
      </c>
      <c r="M164" s="71"/>
      <c r="N164" s="71">
        <v>7040000.0</v>
      </c>
      <c r="O164" s="71"/>
      <c r="P164" s="71">
        <v>1.59E7</v>
      </c>
      <c r="Q164" s="71">
        <v>1.935E7</v>
      </c>
      <c r="R164" s="71">
        <v>2.88E7</v>
      </c>
      <c r="S164" s="71"/>
      <c r="T164" s="71"/>
      <c r="U164" s="71">
        <v>4086000.0</v>
      </c>
      <c r="V164" s="71"/>
      <c r="W164" s="71"/>
      <c r="X164" s="71">
        <v>2025000.0</v>
      </c>
      <c r="Y164" s="71">
        <v>690000.0</v>
      </c>
      <c r="Z164" s="72">
        <f t="shared" si="13"/>
        <v>7.7891E7</v>
      </c>
      <c r="AA164" s="73">
        <f t="shared" si="14"/>
        <v>1.1769E7</v>
      </c>
      <c r="AB164" s="74">
        <f t="shared" si="15"/>
        <v>0.13126254740129378</v>
      </c>
      <c r="AC164" s="74">
        <f t="shared" si="16"/>
        <v>0.09043037637635012</v>
      </c>
      <c r="AD164" s="74">
        <f t="shared" si="17"/>
        <v>0.8687374525987063</v>
      </c>
      <c r="AE164" s="75">
        <f t="shared" si="18"/>
        <v>1.0</v>
      </c>
    </row>
    <row r="165" spans="8:8" ht="15.75" hidden="1">
      <c r="A165" s="67">
        <v>52295.0</v>
      </c>
      <c r="B165" s="68">
        <v>4.0</v>
      </c>
      <c r="C165" s="68">
        <v>51.0</v>
      </c>
      <c r="D165" s="69" t="s">
        <v>57</v>
      </c>
      <c r="E165" s="68">
        <v>5102.0</v>
      </c>
      <c r="F165" s="69" t="s">
        <v>102</v>
      </c>
      <c r="G165" s="68">
        <v>510209.0</v>
      </c>
      <c r="H165" s="69" t="s">
        <v>145</v>
      </c>
      <c r="I165" s="68">
        <v>5.102092011E9</v>
      </c>
      <c r="J165" s="69" t="s">
        <v>219</v>
      </c>
      <c r="K165" s="70">
        <v>7.57019E8</v>
      </c>
      <c r="L165" s="71">
        <v>1.049275E8</v>
      </c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2">
        <f t="shared" si="13"/>
        <v>0.0</v>
      </c>
      <c r="AA165" s="73">
        <f t="shared" si="14"/>
        <v>1.049275E8</v>
      </c>
      <c r="AB165" s="74">
        <f t="shared" si="15"/>
        <v>1.0</v>
      </c>
      <c r="AC165" s="74">
        <f t="shared" si="16"/>
        <v>0.13860616444237198</v>
      </c>
      <c r="AD165" s="74">
        <f t="shared" si="17"/>
        <v>0.0</v>
      </c>
      <c r="AE165" s="75">
        <f t="shared" si="18"/>
        <v>1.0</v>
      </c>
    </row>
    <row r="166" spans="8:8" ht="15.75" hidden="1">
      <c r="A166" s="67">
        <v>52296.0</v>
      </c>
      <c r="B166" s="68">
        <v>4.0</v>
      </c>
      <c r="C166" s="68">
        <v>51.0</v>
      </c>
      <c r="D166" s="69" t="s">
        <v>57</v>
      </c>
      <c r="E166" s="68">
        <v>5102.0</v>
      </c>
      <c r="F166" s="69" t="s">
        <v>102</v>
      </c>
      <c r="G166" s="68">
        <v>510209.0</v>
      </c>
      <c r="H166" s="69" t="s">
        <v>145</v>
      </c>
      <c r="I166" s="68">
        <v>5.102092012E9</v>
      </c>
      <c r="J166" s="69" t="s">
        <v>220</v>
      </c>
      <c r="K166" s="70">
        <v>9.29897E8</v>
      </c>
      <c r="L166" s="71">
        <v>1.47861509E8</v>
      </c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2">
        <f t="shared" si="13"/>
        <v>0.0</v>
      </c>
      <c r="AA166" s="73">
        <f t="shared" si="14"/>
        <v>1.47861509E8</v>
      </c>
      <c r="AB166" s="74">
        <f t="shared" si="15"/>
        <v>1.0</v>
      </c>
      <c r="AC166" s="74">
        <f t="shared" si="16"/>
        <v>0.15900848050913166</v>
      </c>
      <c r="AD166" s="74">
        <f t="shared" si="17"/>
        <v>0.0</v>
      </c>
      <c r="AE166" s="75">
        <f t="shared" si="18"/>
        <v>1.0</v>
      </c>
    </row>
    <row r="167" spans="8:8" s="78" ht="15.75" hidden="1" customFormat="1">
      <c r="A167" s="79">
        <v>52297.0</v>
      </c>
      <c r="B167" s="80">
        <v>4.0</v>
      </c>
      <c r="C167" s="80">
        <v>51.0</v>
      </c>
      <c r="D167" s="81" t="s">
        <v>57</v>
      </c>
      <c r="E167" s="80">
        <v>5102.0</v>
      </c>
      <c r="F167" s="81" t="s">
        <v>102</v>
      </c>
      <c r="G167" s="80">
        <v>510210.0</v>
      </c>
      <c r="H167" s="81" t="s">
        <v>221</v>
      </c>
      <c r="I167" s="80">
        <v>5.102102001E9</v>
      </c>
      <c r="J167" s="81" t="s">
        <v>222</v>
      </c>
      <c r="K167" s="82">
        <v>1.463645E9</v>
      </c>
      <c r="L167" s="83">
        <v>1.1856125E8</v>
      </c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91">
        <f t="shared" si="13"/>
        <v>0.0</v>
      </c>
      <c r="AA167" s="92">
        <f t="shared" si="14"/>
        <v>1.1856125E8</v>
      </c>
      <c r="AB167" s="84">
        <f t="shared" si="15"/>
        <v>1.0</v>
      </c>
      <c r="AC167" s="84">
        <f t="shared" si="16"/>
        <v>0.08100410277082216</v>
      </c>
      <c r="AD167" s="84">
        <f t="shared" si="17"/>
        <v>0.0</v>
      </c>
      <c r="AE167" s="85">
        <f t="shared" si="18"/>
        <v>1.0</v>
      </c>
    </row>
    <row r="168" spans="8:8" s="93" ht="15.75" hidden="1" customFormat="1">
      <c r="A168" s="94">
        <v>52298.0</v>
      </c>
      <c r="B168" s="95">
        <v>4.0</v>
      </c>
      <c r="C168" s="95">
        <v>51.0</v>
      </c>
      <c r="D168" s="96" t="s">
        <v>57</v>
      </c>
      <c r="E168" s="95">
        <v>5102.0</v>
      </c>
      <c r="F168" s="96" t="s">
        <v>102</v>
      </c>
      <c r="G168" s="95">
        <v>510210.0</v>
      </c>
      <c r="H168" s="96" t="s">
        <v>221</v>
      </c>
      <c r="I168" s="95">
        <v>5.102102002E9</v>
      </c>
      <c r="J168" s="96" t="s">
        <v>223</v>
      </c>
      <c r="K168" s="97">
        <v>8.61478E8</v>
      </c>
      <c r="L168" s="71">
        <v>7.2036E7</v>
      </c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2">
        <f t="shared" si="13"/>
        <v>0.0</v>
      </c>
      <c r="AA168" s="73">
        <f t="shared" si="14"/>
        <v>7.2036E7</v>
      </c>
      <c r="AB168" s="74">
        <f t="shared" si="15"/>
        <v>1.0</v>
      </c>
      <c r="AC168" s="74">
        <f t="shared" si="16"/>
        <v>0.08361908255347206</v>
      </c>
      <c r="AD168" s="74">
        <f t="shared" si="17"/>
        <v>0.0</v>
      </c>
      <c r="AE168" s="75">
        <f t="shared" si="18"/>
        <v>1.0</v>
      </c>
    </row>
    <row r="169" spans="8:8" ht="15.75" hidden="1">
      <c r="A169" s="67">
        <v>52299.0</v>
      </c>
      <c r="B169" s="68">
        <v>4.0</v>
      </c>
      <c r="C169" s="68">
        <v>51.0</v>
      </c>
      <c r="D169" s="69" t="s">
        <v>57</v>
      </c>
      <c r="E169" s="68">
        <v>5102.0</v>
      </c>
      <c r="F169" s="69" t="s">
        <v>102</v>
      </c>
      <c r="G169" s="68">
        <v>510210.0</v>
      </c>
      <c r="H169" s="69" t="s">
        <v>221</v>
      </c>
      <c r="I169" s="68">
        <v>5.102102003E9</v>
      </c>
      <c r="J169" s="69" t="s">
        <v>224</v>
      </c>
      <c r="K169" s="70">
        <v>1.086692E9</v>
      </c>
      <c r="L169" s="71">
        <v>2.1761E8</v>
      </c>
      <c r="M169" s="71">
        <v>2199750.0</v>
      </c>
      <c r="N169" s="71">
        <v>5616000.0</v>
      </c>
      <c r="O169" s="71">
        <v>2.7405E7</v>
      </c>
      <c r="P169" s="71">
        <v>2.43937E7</v>
      </c>
      <c r="Q169" s="71">
        <v>360000.0</v>
      </c>
      <c r="R169" s="71">
        <v>2.3405E7</v>
      </c>
      <c r="S169" s="71">
        <v>0.0</v>
      </c>
      <c r="T169" s="71">
        <v>0.0</v>
      </c>
      <c r="U169" s="71">
        <v>0.0</v>
      </c>
      <c r="V169" s="71">
        <v>0.0</v>
      </c>
      <c r="W169" s="71">
        <v>1671500.0</v>
      </c>
      <c r="X169" s="71">
        <v>2944000.0</v>
      </c>
      <c r="Y169" s="71" t="s">
        <v>764</v>
      </c>
      <c r="Z169" s="72">
        <f t="shared" si="13"/>
        <v>8.799495E7</v>
      </c>
      <c r="AA169" s="73">
        <f t="shared" si="14"/>
        <v>1.2961505E8</v>
      </c>
      <c r="AB169" s="74">
        <f t="shared" si="15"/>
        <v>0.5956300261936492</v>
      </c>
      <c r="AC169" s="74">
        <f t="shared" si="16"/>
        <v>0.20024993282365197</v>
      </c>
      <c r="AD169" s="74">
        <f t="shared" si="17"/>
        <v>0.4043699738063508</v>
      </c>
      <c r="AE169" s="75">
        <f t="shared" si="18"/>
        <v>1.0</v>
      </c>
    </row>
    <row r="170" spans="8:8" ht="15.75" hidden="1">
      <c r="A170" s="67">
        <v>52300.0</v>
      </c>
      <c r="B170" s="68">
        <v>4.0</v>
      </c>
      <c r="C170" s="68">
        <v>51.0</v>
      </c>
      <c r="D170" s="69" t="s">
        <v>57</v>
      </c>
      <c r="E170" s="68">
        <v>5102.0</v>
      </c>
      <c r="F170" s="69" t="s">
        <v>102</v>
      </c>
      <c r="G170" s="68">
        <v>510210.0</v>
      </c>
      <c r="H170" s="69" t="s">
        <v>221</v>
      </c>
      <c r="I170" s="68">
        <v>5.102102004E9</v>
      </c>
      <c r="J170" s="69" t="s">
        <v>225</v>
      </c>
      <c r="K170" s="70">
        <v>1.071745E9</v>
      </c>
      <c r="L170" s="71">
        <v>1.3324428E8</v>
      </c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2">
        <f t="shared" si="13"/>
        <v>0.0</v>
      </c>
      <c r="AA170" s="73">
        <f t="shared" si="14"/>
        <v>1.3324428E8</v>
      </c>
      <c r="AB170" s="74">
        <f t="shared" si="15"/>
        <v>1.0</v>
      </c>
      <c r="AC170" s="74">
        <f t="shared" si="16"/>
        <v>0.12432461079827757</v>
      </c>
      <c r="AD170" s="74">
        <f t="shared" si="17"/>
        <v>0.0</v>
      </c>
      <c r="AE170" s="75">
        <f t="shared" si="18"/>
        <v>1.0</v>
      </c>
    </row>
    <row r="171" spans="8:8" ht="15.75" hidden="1">
      <c r="A171" s="67">
        <v>52301.0</v>
      </c>
      <c r="B171" s="68">
        <v>4.0</v>
      </c>
      <c r="C171" s="68">
        <v>51.0</v>
      </c>
      <c r="D171" s="69" t="s">
        <v>57</v>
      </c>
      <c r="E171" s="68">
        <v>5102.0</v>
      </c>
      <c r="F171" s="69" t="s">
        <v>102</v>
      </c>
      <c r="G171" s="68">
        <v>510210.0</v>
      </c>
      <c r="H171" s="69" t="s">
        <v>221</v>
      </c>
      <c r="I171" s="68">
        <v>5.102102005E9</v>
      </c>
      <c r="J171" s="69" t="s">
        <v>226</v>
      </c>
      <c r="K171" s="70">
        <v>1.0978E9</v>
      </c>
      <c r="L171" s="71">
        <v>8.9994E7</v>
      </c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2">
        <f t="shared" si="13"/>
        <v>0.0</v>
      </c>
      <c r="AA171" s="73">
        <f t="shared" si="14"/>
        <v>8.9994E7</v>
      </c>
      <c r="AB171" s="74">
        <f t="shared" si="15"/>
        <v>1.0</v>
      </c>
      <c r="AC171" s="74">
        <f t="shared" si="16"/>
        <v>0.08197668063399527</v>
      </c>
      <c r="AD171" s="74">
        <f t="shared" si="17"/>
        <v>0.0</v>
      </c>
      <c r="AE171" s="75">
        <f t="shared" si="18"/>
        <v>1.0</v>
      </c>
    </row>
    <row r="172" spans="8:8" ht="15.75" hidden="1">
      <c r="A172" s="67">
        <v>52302.0</v>
      </c>
      <c r="B172" s="68">
        <v>4.0</v>
      </c>
      <c r="C172" s="68">
        <v>51.0</v>
      </c>
      <c r="D172" s="69" t="s">
        <v>57</v>
      </c>
      <c r="E172" s="68">
        <v>5102.0</v>
      </c>
      <c r="F172" s="69" t="s">
        <v>102</v>
      </c>
      <c r="G172" s="68">
        <v>510210.0</v>
      </c>
      <c r="H172" s="69" t="s">
        <v>221</v>
      </c>
      <c r="I172" s="68">
        <v>5.102102006E9</v>
      </c>
      <c r="J172" s="69" t="s">
        <v>227</v>
      </c>
      <c r="K172" s="70">
        <v>1.710786E9</v>
      </c>
      <c r="L172" s="71">
        <v>2.39267345E8</v>
      </c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2">
        <f t="shared" si="13"/>
        <v>0.0</v>
      </c>
      <c r="AA172" s="73">
        <f t="shared" si="14"/>
        <v>2.39267345E8</v>
      </c>
      <c r="AB172" s="74">
        <f t="shared" si="15"/>
        <v>1.0</v>
      </c>
      <c r="AC172" s="74">
        <f t="shared" si="16"/>
        <v>0.1398581383060184</v>
      </c>
      <c r="AD172" s="74">
        <f t="shared" si="17"/>
        <v>0.0</v>
      </c>
      <c r="AE172" s="75">
        <f t="shared" si="18"/>
        <v>1.0</v>
      </c>
    </row>
    <row r="173" spans="8:8" ht="15.75" hidden="1">
      <c r="A173" s="67">
        <v>52303.0</v>
      </c>
      <c r="B173" s="68">
        <v>4.0</v>
      </c>
      <c r="C173" s="68">
        <v>51.0</v>
      </c>
      <c r="D173" s="69" t="s">
        <v>57</v>
      </c>
      <c r="E173" s="68">
        <v>5102.0</v>
      </c>
      <c r="F173" s="69" t="s">
        <v>102</v>
      </c>
      <c r="G173" s="68">
        <v>510210.0</v>
      </c>
      <c r="H173" s="69" t="s">
        <v>221</v>
      </c>
      <c r="I173" s="68">
        <v>5.102102007E9</v>
      </c>
      <c r="J173" s="69" t="s">
        <v>221</v>
      </c>
      <c r="K173" s="70">
        <v>9.95409E8</v>
      </c>
      <c r="L173" s="71">
        <v>9.06455E7</v>
      </c>
      <c r="M173" s="71">
        <v>2932000.0</v>
      </c>
      <c r="N173" s="71">
        <v>195000.0</v>
      </c>
      <c r="O173" s="71">
        <v>4010000.0</v>
      </c>
      <c r="P173" s="71">
        <v>1750000.0</v>
      </c>
      <c r="Q173" s="71">
        <v>4641000.0</v>
      </c>
      <c r="R173" s="71">
        <v>1120000.0</v>
      </c>
      <c r="S173" s="71">
        <v>0.0</v>
      </c>
      <c r="T173" s="71">
        <v>0.0</v>
      </c>
      <c r="U173" s="71">
        <v>2900000.0</v>
      </c>
      <c r="V173" s="71">
        <v>0.0</v>
      </c>
      <c r="W173" s="71">
        <v>7500000.0</v>
      </c>
      <c r="X173" s="71">
        <v>1480000.0</v>
      </c>
      <c r="Y173" s="71"/>
      <c r="Z173" s="72">
        <f t="shared" si="13"/>
        <v>2.6528E7</v>
      </c>
      <c r="AA173" s="73">
        <f t="shared" si="14"/>
        <v>6.41175E7</v>
      </c>
      <c r="AB173" s="74">
        <f t="shared" si="15"/>
        <v>0.7073434423109807</v>
      </c>
      <c r="AC173" s="74">
        <f t="shared" si="16"/>
        <v>0.0910635728630141</v>
      </c>
      <c r="AD173" s="74">
        <f t="shared" si="17"/>
        <v>0.2926565576890193</v>
      </c>
      <c r="AE173" s="75">
        <f t="shared" si="18"/>
        <v>1.0</v>
      </c>
    </row>
    <row r="174" spans="8:8" ht="15.75" hidden="1">
      <c r="A174" s="67">
        <v>52304.0</v>
      </c>
      <c r="B174" s="68">
        <v>4.0</v>
      </c>
      <c r="C174" s="68">
        <v>51.0</v>
      </c>
      <c r="D174" s="69" t="s">
        <v>57</v>
      </c>
      <c r="E174" s="68">
        <v>5102.0</v>
      </c>
      <c r="F174" s="69" t="s">
        <v>102</v>
      </c>
      <c r="G174" s="68">
        <v>510210.0</v>
      </c>
      <c r="H174" s="69" t="s">
        <v>221</v>
      </c>
      <c r="I174" s="68">
        <v>5.102102008E9</v>
      </c>
      <c r="J174" s="69" t="s">
        <v>228</v>
      </c>
      <c r="K174" s="70">
        <v>1.16393E9</v>
      </c>
      <c r="L174" s="71">
        <v>9.4E7</v>
      </c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2">
        <f t="shared" si="13"/>
        <v>0.0</v>
      </c>
      <c r="AA174" s="73">
        <f t="shared" si="14"/>
        <v>9.4E7</v>
      </c>
      <c r="AB174" s="74">
        <f t="shared" si="15"/>
        <v>1.0</v>
      </c>
      <c r="AC174" s="74">
        <f t="shared" si="16"/>
        <v>0.080760870499085</v>
      </c>
      <c r="AD174" s="74">
        <f t="shared" si="17"/>
        <v>0.0</v>
      </c>
      <c r="AE174" s="75">
        <f t="shared" si="18"/>
        <v>1.0</v>
      </c>
    </row>
    <row r="175" spans="8:8" ht="15.75" hidden="1">
      <c r="A175" s="67">
        <v>52305.0</v>
      </c>
      <c r="B175" s="68">
        <v>4.0</v>
      </c>
      <c r="C175" s="68">
        <v>51.0</v>
      </c>
      <c r="D175" s="69" t="s">
        <v>57</v>
      </c>
      <c r="E175" s="68">
        <v>5102.0</v>
      </c>
      <c r="F175" s="69" t="s">
        <v>102</v>
      </c>
      <c r="G175" s="68">
        <v>510210.0</v>
      </c>
      <c r="H175" s="69" t="s">
        <v>221</v>
      </c>
      <c r="I175" s="68">
        <v>5.102102009E9</v>
      </c>
      <c r="J175" s="69" t="s">
        <v>229</v>
      </c>
      <c r="K175" s="70">
        <v>9.55739E8</v>
      </c>
      <c r="L175" s="71">
        <v>1.443835E8</v>
      </c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2">
        <f t="shared" si="13"/>
        <v>0.0</v>
      </c>
      <c r="AA175" s="73">
        <f t="shared" si="14"/>
        <v>1.443835E8</v>
      </c>
      <c r="AB175" s="74">
        <f t="shared" si="15"/>
        <v>1.0</v>
      </c>
      <c r="AC175" s="74">
        <f t="shared" si="16"/>
        <v>0.15107000969930076</v>
      </c>
      <c r="AD175" s="74">
        <f t="shared" si="17"/>
        <v>0.0</v>
      </c>
      <c r="AE175" s="75">
        <f t="shared" si="18"/>
        <v>1.0</v>
      </c>
    </row>
    <row r="176" spans="8:8" ht="15.75" hidden="1">
      <c r="A176" s="67">
        <v>52306.0</v>
      </c>
      <c r="B176" s="68">
        <v>4.0</v>
      </c>
      <c r="C176" s="68">
        <v>51.0</v>
      </c>
      <c r="D176" s="69" t="s">
        <v>57</v>
      </c>
      <c r="E176" s="68">
        <v>5102.0</v>
      </c>
      <c r="F176" s="69" t="s">
        <v>102</v>
      </c>
      <c r="G176" s="68">
        <v>510210.0</v>
      </c>
      <c r="H176" s="69" t="s">
        <v>221</v>
      </c>
      <c r="I176" s="68">
        <v>5.10210201E9</v>
      </c>
      <c r="J176" s="69" t="s">
        <v>230</v>
      </c>
      <c r="K176" s="70">
        <v>8.89021E8</v>
      </c>
      <c r="L176" s="71">
        <v>7.715E7</v>
      </c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2">
        <f t="shared" si="13"/>
        <v>0.0</v>
      </c>
      <c r="AA176" s="73">
        <f t="shared" si="14"/>
        <v>7.715E7</v>
      </c>
      <c r="AB176" s="74">
        <f t="shared" si="15"/>
        <v>1.0</v>
      </c>
      <c r="AC176" s="74">
        <f t="shared" si="16"/>
        <v>0.08678085219584239</v>
      </c>
      <c r="AD176" s="74">
        <f t="shared" si="17"/>
        <v>0.0</v>
      </c>
      <c r="AE176" s="75">
        <f t="shared" si="18"/>
        <v>1.0</v>
      </c>
    </row>
    <row r="177" spans="8:8" ht="15.75" hidden="1">
      <c r="A177" s="67">
        <v>52307.0</v>
      </c>
      <c r="B177" s="68">
        <v>4.0</v>
      </c>
      <c r="C177" s="68">
        <v>51.0</v>
      </c>
      <c r="D177" s="69" t="s">
        <v>57</v>
      </c>
      <c r="E177" s="68">
        <v>5102.0</v>
      </c>
      <c r="F177" s="69" t="s">
        <v>102</v>
      </c>
      <c r="G177" s="68">
        <v>510210.0</v>
      </c>
      <c r="H177" s="69" t="s">
        <v>221</v>
      </c>
      <c r="I177" s="68">
        <v>5.102102011E9</v>
      </c>
      <c r="J177" s="69" t="s">
        <v>231</v>
      </c>
      <c r="K177" s="70">
        <v>9.43035E8</v>
      </c>
      <c r="L177" s="71">
        <v>9.0396E7</v>
      </c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2">
        <f t="shared" si="13"/>
        <v>0.0</v>
      </c>
      <c r="AA177" s="73">
        <f t="shared" si="14"/>
        <v>9.0396E7</v>
      </c>
      <c r="AB177" s="74">
        <f t="shared" si="15"/>
        <v>1.0</v>
      </c>
      <c r="AC177" s="74">
        <f t="shared" si="16"/>
        <v>0.09585646343985112</v>
      </c>
      <c r="AD177" s="74">
        <f t="shared" si="17"/>
        <v>0.0</v>
      </c>
      <c r="AE177" s="75">
        <f t="shared" si="18"/>
        <v>1.0</v>
      </c>
    </row>
    <row r="178" spans="8:8" ht="15.75" hidden="1">
      <c r="A178" s="67">
        <v>52308.0</v>
      </c>
      <c r="B178" s="68">
        <v>4.0</v>
      </c>
      <c r="C178" s="68">
        <v>51.0</v>
      </c>
      <c r="D178" s="69" t="s">
        <v>57</v>
      </c>
      <c r="E178" s="68">
        <v>5102.0</v>
      </c>
      <c r="F178" s="69" t="s">
        <v>102</v>
      </c>
      <c r="G178" s="68">
        <v>510210.0</v>
      </c>
      <c r="H178" s="69" t="s">
        <v>221</v>
      </c>
      <c r="I178" s="68">
        <v>5.102102012E9</v>
      </c>
      <c r="J178" s="69" t="s">
        <v>232</v>
      </c>
      <c r="K178" s="70">
        <v>1.054055E9</v>
      </c>
      <c r="L178" s="71">
        <v>3.46279E8</v>
      </c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2">
        <f t="shared" si="13"/>
        <v>0.0</v>
      </c>
      <c r="AA178" s="73">
        <f t="shared" si="14"/>
        <v>3.46279E8</v>
      </c>
      <c r="AB178" s="74">
        <f t="shared" si="15"/>
        <v>1.0</v>
      </c>
      <c r="AC178" s="74">
        <f t="shared" si="16"/>
        <v>0.3285208077377366</v>
      </c>
      <c r="AD178" s="74">
        <f t="shared" si="17"/>
        <v>0.0</v>
      </c>
      <c r="AE178" s="75">
        <f t="shared" si="18"/>
        <v>1.0</v>
      </c>
    </row>
    <row r="179" spans="8:8" ht="15.75" hidden="1">
      <c r="A179" s="67">
        <v>52309.0</v>
      </c>
      <c r="B179" s="68">
        <v>4.0</v>
      </c>
      <c r="C179" s="68">
        <v>51.0</v>
      </c>
      <c r="D179" s="69" t="s">
        <v>57</v>
      </c>
      <c r="E179" s="68">
        <v>5102.0</v>
      </c>
      <c r="F179" s="69" t="s">
        <v>102</v>
      </c>
      <c r="G179" s="68">
        <v>510210.0</v>
      </c>
      <c r="H179" s="69" t="s">
        <v>221</v>
      </c>
      <c r="I179" s="68">
        <v>5.102102013E9</v>
      </c>
      <c r="J179" s="69" t="s">
        <v>233</v>
      </c>
      <c r="K179" s="70">
        <v>1.016766E9</v>
      </c>
      <c r="L179" s="71">
        <v>1.91519E8</v>
      </c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2">
        <f t="shared" si="13"/>
        <v>0.0</v>
      </c>
      <c r="AA179" s="73">
        <f t="shared" si="14"/>
        <v>1.91519E8</v>
      </c>
      <c r="AB179" s="74">
        <f t="shared" si="15"/>
        <v>1.0</v>
      </c>
      <c r="AC179" s="74">
        <f t="shared" si="16"/>
        <v>0.18836094047204568</v>
      </c>
      <c r="AD179" s="74">
        <f t="shared" si="17"/>
        <v>0.0</v>
      </c>
      <c r="AE179" s="75">
        <f t="shared" si="18"/>
        <v>1.0</v>
      </c>
    </row>
    <row r="180" spans="8:8" ht="15.75" hidden="1">
      <c r="A180" s="67">
        <v>52310.0</v>
      </c>
      <c r="B180" s="68">
        <v>4.0</v>
      </c>
      <c r="C180" s="68">
        <v>51.0</v>
      </c>
      <c r="D180" s="69" t="s">
        <v>57</v>
      </c>
      <c r="E180" s="68">
        <v>5102.0</v>
      </c>
      <c r="F180" s="69" t="s">
        <v>102</v>
      </c>
      <c r="G180" s="68">
        <v>510210.0</v>
      </c>
      <c r="H180" s="69" t="s">
        <v>221</v>
      </c>
      <c r="I180" s="68">
        <v>5.102102014E9</v>
      </c>
      <c r="J180" s="69" t="s">
        <v>234</v>
      </c>
      <c r="K180" s="70">
        <v>1.079853E9</v>
      </c>
      <c r="L180" s="71">
        <v>1.15919E8</v>
      </c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2">
        <f t="shared" si="13"/>
        <v>0.0</v>
      </c>
      <c r="AA180" s="73">
        <f t="shared" si="14"/>
        <v>1.15919E8</v>
      </c>
      <c r="AB180" s="74">
        <f t="shared" si="15"/>
        <v>1.0</v>
      </c>
      <c r="AC180" s="74">
        <f t="shared" si="16"/>
        <v>0.10734701852937391</v>
      </c>
      <c r="AD180" s="74">
        <f t="shared" si="17"/>
        <v>0.0</v>
      </c>
      <c r="AE180" s="75">
        <f t="shared" si="18"/>
        <v>1.0</v>
      </c>
    </row>
    <row r="181" spans="8:8" s="55" ht="15.75" hidden="1" customFormat="1">
      <c r="A181" s="56">
        <v>52311.0</v>
      </c>
      <c r="B181" s="57">
        <v>4.0</v>
      </c>
      <c r="C181" s="57">
        <v>51.0</v>
      </c>
      <c r="D181" s="58" t="s">
        <v>57</v>
      </c>
      <c r="E181" s="57">
        <v>5103.0</v>
      </c>
      <c r="F181" s="58" t="s">
        <v>235</v>
      </c>
      <c r="G181" s="57">
        <v>510302.0</v>
      </c>
      <c r="H181" s="58" t="s">
        <v>236</v>
      </c>
      <c r="I181" s="57">
        <v>5.103022001E9</v>
      </c>
      <c r="J181" s="58" t="s">
        <v>237</v>
      </c>
      <c r="K181" s="59">
        <v>1.251475E9</v>
      </c>
      <c r="L181" s="98">
        <v>1.1863805257E8</v>
      </c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99"/>
      <c r="Z181" s="100">
        <f t="shared" si="13"/>
        <v>0.0</v>
      </c>
      <c r="AA181" s="101">
        <f t="shared" si="14"/>
        <v>1.1863805257E8</v>
      </c>
      <c r="AB181" s="102">
        <f t="shared" si="15"/>
        <v>1.0</v>
      </c>
      <c r="AC181" s="102">
        <f t="shared" si="16"/>
        <v>0.09479857973191633</v>
      </c>
      <c r="AD181" s="102">
        <f t="shared" si="17"/>
        <v>0.0</v>
      </c>
      <c r="AE181" s="103">
        <f t="shared" si="18"/>
        <v>1.0</v>
      </c>
      <c r="AF181" s="104" t="s">
        <v>786</v>
      </c>
    </row>
    <row r="182" spans="8:8" ht="15.75" hidden="1">
      <c r="A182" s="67">
        <v>52312.0</v>
      </c>
      <c r="B182" s="68">
        <v>4.0</v>
      </c>
      <c r="C182" s="68">
        <v>51.0</v>
      </c>
      <c r="D182" s="69" t="s">
        <v>57</v>
      </c>
      <c r="E182" s="68">
        <v>5103.0</v>
      </c>
      <c r="F182" s="69" t="s">
        <v>235</v>
      </c>
      <c r="G182" s="68">
        <v>510302.0</v>
      </c>
      <c r="H182" s="69" t="s">
        <v>236</v>
      </c>
      <c r="I182" s="68">
        <v>5.103022002E9</v>
      </c>
      <c r="J182" s="69" t="s">
        <v>238</v>
      </c>
      <c r="K182" s="70">
        <v>1.090563E9</v>
      </c>
      <c r="L182" s="71">
        <v>1.552934E8</v>
      </c>
      <c r="M182" s="71">
        <v>1.9535E7</v>
      </c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>
        <v>1.8059E7</v>
      </c>
      <c r="Z182" s="72">
        <f t="shared" si="13"/>
        <v>3.7594E7</v>
      </c>
      <c r="AA182" s="73">
        <f t="shared" si="14"/>
        <v>1.176994E8</v>
      </c>
      <c r="AB182" s="74">
        <f t="shared" si="15"/>
        <v>0.7579163055223209</v>
      </c>
      <c r="AC182" s="74">
        <f t="shared" si="16"/>
        <v>0.14239745892717798</v>
      </c>
      <c r="AD182" s="74">
        <f t="shared" si="17"/>
        <v>0.24208369447767902</v>
      </c>
      <c r="AE182" s="75">
        <f t="shared" si="18"/>
        <v>1.0</v>
      </c>
    </row>
    <row r="183" spans="8:8" ht="15.75" hidden="1">
      <c r="A183" s="67">
        <v>52313.0</v>
      </c>
      <c r="B183" s="68">
        <v>4.0</v>
      </c>
      <c r="C183" s="68">
        <v>51.0</v>
      </c>
      <c r="D183" s="69" t="s">
        <v>57</v>
      </c>
      <c r="E183" s="68">
        <v>5103.0</v>
      </c>
      <c r="F183" s="69" t="s">
        <v>235</v>
      </c>
      <c r="G183" s="68">
        <v>510302.0</v>
      </c>
      <c r="H183" s="69" t="s">
        <v>236</v>
      </c>
      <c r="I183" s="68">
        <v>5.103022003E9</v>
      </c>
      <c r="J183" s="69" t="s">
        <v>239</v>
      </c>
      <c r="K183" s="70">
        <v>1.12275E9</v>
      </c>
      <c r="L183" s="71">
        <v>1.354479E8</v>
      </c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>
        <v>3.1548E7</v>
      </c>
      <c r="Z183" s="72">
        <f t="shared" si="13"/>
        <v>3.1548E7</v>
      </c>
      <c r="AA183" s="73">
        <f t="shared" si="14"/>
        <v>1.038999E8</v>
      </c>
      <c r="AB183" s="74">
        <f t="shared" si="15"/>
        <v>0.7670838750545412</v>
      </c>
      <c r="AC183" s="74">
        <f t="shared" si="16"/>
        <v>0.12063941215764863</v>
      </c>
      <c r="AD183" s="74">
        <f t="shared" si="17"/>
        <v>0.23291612494545874</v>
      </c>
      <c r="AE183" s="75">
        <f t="shared" si="18"/>
        <v>1.0</v>
      </c>
    </row>
    <row r="184" spans="8:8" ht="15.75" hidden="1">
      <c r="A184" s="67">
        <v>52314.0</v>
      </c>
      <c r="B184" s="68">
        <v>4.0</v>
      </c>
      <c r="C184" s="68">
        <v>51.0</v>
      </c>
      <c r="D184" s="69" t="s">
        <v>57</v>
      </c>
      <c r="E184" s="68">
        <v>5103.0</v>
      </c>
      <c r="F184" s="69" t="s">
        <v>235</v>
      </c>
      <c r="G184" s="68">
        <v>510302.0</v>
      </c>
      <c r="H184" s="69" t="s">
        <v>236</v>
      </c>
      <c r="I184" s="68">
        <v>5.103022006E9</v>
      </c>
      <c r="J184" s="69" t="s">
        <v>240</v>
      </c>
      <c r="K184" s="70">
        <v>1.305306E9</v>
      </c>
      <c r="L184" s="71">
        <v>1.538375E8</v>
      </c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>
        <v>3.30525E7</v>
      </c>
      <c r="Z184" s="72">
        <f t="shared" si="13"/>
        <v>3.30525E7</v>
      </c>
      <c r="AA184" s="73">
        <f t="shared" si="14"/>
        <v>1.20785E8</v>
      </c>
      <c r="AB184" s="74">
        <f t="shared" si="15"/>
        <v>0.7851466644998781</v>
      </c>
      <c r="AC184" s="74">
        <f t="shared" si="16"/>
        <v>0.11785550667812758</v>
      </c>
      <c r="AD184" s="74">
        <f t="shared" si="17"/>
        <v>0.2148533355001219</v>
      </c>
      <c r="AE184" s="75">
        <f t="shared" si="18"/>
        <v>1.0</v>
      </c>
    </row>
    <row r="185" spans="8:8" ht="15.75" hidden="1">
      <c r="A185" s="67">
        <v>52315.0</v>
      </c>
      <c r="B185" s="68">
        <v>4.0</v>
      </c>
      <c r="C185" s="68">
        <v>51.0</v>
      </c>
      <c r="D185" s="69" t="s">
        <v>57</v>
      </c>
      <c r="E185" s="68">
        <v>5103.0</v>
      </c>
      <c r="F185" s="69" t="s">
        <v>235</v>
      </c>
      <c r="G185" s="68">
        <v>510302.0</v>
      </c>
      <c r="H185" s="69" t="s">
        <v>236</v>
      </c>
      <c r="I185" s="68">
        <v>5.103022007E9</v>
      </c>
      <c r="J185" s="69" t="s">
        <v>241</v>
      </c>
      <c r="K185" s="70">
        <v>1.182513E9</v>
      </c>
      <c r="L185" s="105">
        <v>2.448347627E8</v>
      </c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88">
        <v>6.126E7</v>
      </c>
      <c r="Z185" s="72">
        <f t="shared" si="13"/>
        <v>6.126E7</v>
      </c>
      <c r="AA185" s="73">
        <f t="shared" si="14"/>
        <v>1.835747627E8</v>
      </c>
      <c r="AB185" s="74">
        <f t="shared" si="15"/>
        <v>0.7497904328436282</v>
      </c>
      <c r="AC185" s="74">
        <f t="shared" si="16"/>
        <v>0.20704614892183001</v>
      </c>
      <c r="AD185" s="74">
        <f t="shared" si="17"/>
        <v>0.25020956715637177</v>
      </c>
      <c r="AE185" s="75">
        <f t="shared" si="18"/>
        <v>1.0</v>
      </c>
    </row>
    <row r="186" spans="8:8" ht="15.75" hidden="1">
      <c r="A186" s="67">
        <v>52316.0</v>
      </c>
      <c r="B186" s="68">
        <v>4.0</v>
      </c>
      <c r="C186" s="68">
        <v>51.0</v>
      </c>
      <c r="D186" s="69" t="s">
        <v>57</v>
      </c>
      <c r="E186" s="68">
        <v>5103.0</v>
      </c>
      <c r="F186" s="69" t="s">
        <v>235</v>
      </c>
      <c r="G186" s="68">
        <v>510302.0</v>
      </c>
      <c r="H186" s="69" t="s">
        <v>236</v>
      </c>
      <c r="I186" s="68">
        <v>5.103022008E9</v>
      </c>
      <c r="J186" s="69" t="s">
        <v>242</v>
      </c>
      <c r="K186" s="70">
        <v>1.139119E9</v>
      </c>
      <c r="L186" s="71">
        <v>1.55372E8</v>
      </c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>
        <v>7819100.0</v>
      </c>
      <c r="Z186" s="72">
        <f t="shared" si="13"/>
        <v>7819100.0</v>
      </c>
      <c r="AA186" s="73">
        <f t="shared" si="14"/>
        <v>1.475529E8</v>
      </c>
      <c r="AB186" s="74">
        <f t="shared" si="15"/>
        <v>0.9496749736117189</v>
      </c>
      <c r="AC186" s="74">
        <f t="shared" si="16"/>
        <v>0.1363966363479145</v>
      </c>
      <c r="AD186" s="74">
        <f t="shared" si="17"/>
        <v>0.05032502638828103</v>
      </c>
      <c r="AE186" s="75">
        <f t="shared" si="18"/>
        <v>1.0</v>
      </c>
    </row>
    <row r="187" spans="8:8" ht="15.75" hidden="1">
      <c r="A187" s="67">
        <v>52317.0</v>
      </c>
      <c r="B187" s="68">
        <v>4.0</v>
      </c>
      <c r="C187" s="68">
        <v>51.0</v>
      </c>
      <c r="D187" s="69" t="s">
        <v>57</v>
      </c>
      <c r="E187" s="68">
        <v>5103.0</v>
      </c>
      <c r="F187" s="69" t="s">
        <v>235</v>
      </c>
      <c r="G187" s="68">
        <v>510302.0</v>
      </c>
      <c r="H187" s="69" t="s">
        <v>236</v>
      </c>
      <c r="I187" s="68">
        <v>5.103022009E9</v>
      </c>
      <c r="J187" s="69" t="s">
        <v>236</v>
      </c>
      <c r="K187" s="70">
        <v>1.116493E9</v>
      </c>
      <c r="L187" s="105">
        <v>1.6418846598E8</v>
      </c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88">
        <v>1.1103686E8</v>
      </c>
      <c r="Z187" s="72">
        <f t="shared" si="13"/>
        <v>1.1103686E8</v>
      </c>
      <c r="AA187" s="73">
        <f t="shared" si="14"/>
        <v>5.315160597999999E7</v>
      </c>
      <c r="AB187" s="74">
        <f t="shared" si="15"/>
        <v>0.32372314134705693</v>
      </c>
      <c r="AC187" s="74">
        <f t="shared" si="16"/>
        <v>0.14705731785152257</v>
      </c>
      <c r="AD187" s="74">
        <f t="shared" si="17"/>
        <v>0.6762768586529431</v>
      </c>
      <c r="AE187" s="75">
        <f t="shared" si="18"/>
        <v>1.0</v>
      </c>
    </row>
    <row r="188" spans="8:8" ht="15.75" hidden="1">
      <c r="A188" s="67">
        <v>52318.0</v>
      </c>
      <c r="B188" s="68">
        <v>4.0</v>
      </c>
      <c r="C188" s="68">
        <v>51.0</v>
      </c>
      <c r="D188" s="69" t="s">
        <v>57</v>
      </c>
      <c r="E188" s="68">
        <v>5103.0</v>
      </c>
      <c r="F188" s="69" t="s">
        <v>235</v>
      </c>
      <c r="G188" s="68">
        <v>510302.0</v>
      </c>
      <c r="H188" s="69" t="s">
        <v>236</v>
      </c>
      <c r="I188" s="68">
        <v>5.10302201E9</v>
      </c>
      <c r="J188" s="69" t="s">
        <v>243</v>
      </c>
      <c r="K188" s="70">
        <v>1.150239E9</v>
      </c>
      <c r="L188" s="71">
        <v>2.68764E8</v>
      </c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>
        <v>9.731E7</v>
      </c>
      <c r="Z188" s="72">
        <f t="shared" si="13"/>
        <v>9.731E7</v>
      </c>
      <c r="AA188" s="73">
        <f t="shared" si="14"/>
        <v>1.71454E8</v>
      </c>
      <c r="AB188" s="74">
        <f t="shared" si="15"/>
        <v>0.6379351401229332</v>
      </c>
      <c r="AC188" s="74">
        <f t="shared" si="16"/>
        <v>0.23365926559610656</v>
      </c>
      <c r="AD188" s="74">
        <f t="shared" si="17"/>
        <v>0.3620648598770669</v>
      </c>
      <c r="AE188" s="75">
        <f t="shared" si="18"/>
        <v>1.0</v>
      </c>
    </row>
    <row r="189" spans="8:8" ht="15.75" hidden="1">
      <c r="A189" s="67">
        <v>52319.0</v>
      </c>
      <c r="B189" s="68">
        <v>4.0</v>
      </c>
      <c r="C189" s="68">
        <v>51.0</v>
      </c>
      <c r="D189" s="69" t="s">
        <v>57</v>
      </c>
      <c r="E189" s="68">
        <v>5103.0</v>
      </c>
      <c r="F189" s="69" t="s">
        <v>235</v>
      </c>
      <c r="G189" s="68">
        <v>510302.0</v>
      </c>
      <c r="H189" s="69" t="s">
        <v>236</v>
      </c>
      <c r="I189" s="68">
        <v>5.103022011E9</v>
      </c>
      <c r="J189" s="69" t="s">
        <v>244</v>
      </c>
      <c r="K189" s="70">
        <v>1.145367E9</v>
      </c>
      <c r="L189" s="71">
        <v>9.9948988E7</v>
      </c>
      <c r="M189" s="71">
        <v>1.15E7</v>
      </c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>
        <v>2.3805E7</v>
      </c>
      <c r="Z189" s="72">
        <f t="shared" si="13"/>
        <v>3.5305E7</v>
      </c>
      <c r="AA189" s="73">
        <f t="shared" si="14"/>
        <v>6.4643988E7</v>
      </c>
      <c r="AB189" s="74">
        <f t="shared" si="15"/>
        <v>0.6467698102155872</v>
      </c>
      <c r="AC189" s="74">
        <f t="shared" si="16"/>
        <v>0.08726372245751798</v>
      </c>
      <c r="AD189" s="74">
        <f t="shared" si="17"/>
        <v>0.35323018978441284</v>
      </c>
      <c r="AE189" s="75">
        <f t="shared" si="18"/>
        <v>1.0</v>
      </c>
    </row>
    <row r="190" spans="8:8" ht="15.75" hidden="1">
      <c r="A190" s="67">
        <v>52320.0</v>
      </c>
      <c r="B190" s="68">
        <v>4.0</v>
      </c>
      <c r="C190" s="68">
        <v>51.0</v>
      </c>
      <c r="D190" s="69" t="s">
        <v>57</v>
      </c>
      <c r="E190" s="68">
        <v>5103.0</v>
      </c>
      <c r="F190" s="69" t="s">
        <v>235</v>
      </c>
      <c r="G190" s="68">
        <v>510302.0</v>
      </c>
      <c r="H190" s="69" t="s">
        <v>236</v>
      </c>
      <c r="I190" s="68">
        <v>5.103022012E9</v>
      </c>
      <c r="J190" s="69" t="s">
        <v>245</v>
      </c>
      <c r="K190" s="70">
        <v>1.369464E9</v>
      </c>
      <c r="L190" s="71">
        <v>1.220218E8</v>
      </c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>
        <v>4.55875E7</v>
      </c>
      <c r="Z190" s="72">
        <f t="shared" si="13"/>
        <v>4.55875E7</v>
      </c>
      <c r="AA190" s="73">
        <f t="shared" si="14"/>
        <v>7.64343E7</v>
      </c>
      <c r="AB190" s="74">
        <f t="shared" si="15"/>
        <v>0.6263987254736448</v>
      </c>
      <c r="AC190" s="74">
        <f t="shared" si="16"/>
        <v>0.08910186759199219</v>
      </c>
      <c r="AD190" s="74">
        <f t="shared" si="17"/>
        <v>0.3736012745263551</v>
      </c>
      <c r="AE190" s="75">
        <f t="shared" si="18"/>
        <v>1.0</v>
      </c>
    </row>
    <row r="191" spans="8:8" ht="15.75" hidden="1">
      <c r="A191" s="67">
        <v>52321.0</v>
      </c>
      <c r="B191" s="68">
        <v>4.0</v>
      </c>
      <c r="C191" s="68">
        <v>51.0</v>
      </c>
      <c r="D191" s="69" t="s">
        <v>57</v>
      </c>
      <c r="E191" s="68">
        <v>5103.0</v>
      </c>
      <c r="F191" s="69" t="s">
        <v>235</v>
      </c>
      <c r="G191" s="68">
        <v>510302.0</v>
      </c>
      <c r="H191" s="69" t="s">
        <v>236</v>
      </c>
      <c r="I191" s="68">
        <v>5.103022013E9</v>
      </c>
      <c r="J191" s="69" t="s">
        <v>246</v>
      </c>
      <c r="K191" s="70">
        <v>1.222805E9</v>
      </c>
      <c r="L191" s="105">
        <v>1.8024269087E8</v>
      </c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88">
        <v>4.0412E7</v>
      </c>
      <c r="Z191" s="72">
        <f t="shared" si="13"/>
        <v>4.0412E7</v>
      </c>
      <c r="AA191" s="73">
        <f t="shared" si="14"/>
        <v>1.3983069087E8</v>
      </c>
      <c r="AB191" s="74">
        <f t="shared" si="15"/>
        <v>0.775791185734421</v>
      </c>
      <c r="AC191" s="74">
        <f t="shared" si="16"/>
        <v>0.14740100904886716</v>
      </c>
      <c r="AD191" s="74">
        <f t="shared" si="17"/>
        <v>0.22420881426557898</v>
      </c>
      <c r="AE191" s="75">
        <f t="shared" si="18"/>
        <v>1.0</v>
      </c>
    </row>
    <row r="192" spans="8:8" ht="15.75" hidden="1">
      <c r="A192" s="67">
        <v>52322.0</v>
      </c>
      <c r="B192" s="68">
        <v>4.0</v>
      </c>
      <c r="C192" s="68">
        <v>51.0</v>
      </c>
      <c r="D192" s="69" t="s">
        <v>57</v>
      </c>
      <c r="E192" s="68">
        <v>5103.0</v>
      </c>
      <c r="F192" s="69" t="s">
        <v>235</v>
      </c>
      <c r="G192" s="68">
        <v>510302.0</v>
      </c>
      <c r="H192" s="69" t="s">
        <v>236</v>
      </c>
      <c r="I192" s="68">
        <v>5.103022017E9</v>
      </c>
      <c r="J192" s="69" t="s">
        <v>247</v>
      </c>
      <c r="K192" s="70">
        <v>1.105094E9</v>
      </c>
      <c r="L192" s="71">
        <v>9.98E7</v>
      </c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>
        <v>4.507E7</v>
      </c>
      <c r="Z192" s="72">
        <f t="shared" si="13"/>
        <v>4.507E7</v>
      </c>
      <c r="AA192" s="73">
        <f t="shared" si="14"/>
        <v>5.473E7</v>
      </c>
      <c r="AB192" s="74">
        <f t="shared" si="15"/>
        <v>0.5483967935871743</v>
      </c>
      <c r="AC192" s="74">
        <f t="shared" si="16"/>
        <v>0.09030905968180082</v>
      </c>
      <c r="AD192" s="74">
        <f t="shared" si="17"/>
        <v>0.45160320641282564</v>
      </c>
      <c r="AE192" s="75">
        <f t="shared" si="18"/>
        <v>1.0</v>
      </c>
    </row>
    <row r="193" spans="8:8" ht="15.75" hidden="1">
      <c r="A193" s="67">
        <v>52323.0</v>
      </c>
      <c r="B193" s="68">
        <v>4.0</v>
      </c>
      <c r="C193" s="68">
        <v>51.0</v>
      </c>
      <c r="D193" s="69" t="s">
        <v>57</v>
      </c>
      <c r="E193" s="68">
        <v>5103.0</v>
      </c>
      <c r="F193" s="69" t="s">
        <v>235</v>
      </c>
      <c r="G193" s="68">
        <v>510302.0</v>
      </c>
      <c r="H193" s="69" t="s">
        <v>236</v>
      </c>
      <c r="I193" s="68">
        <v>5.103022018E9</v>
      </c>
      <c r="J193" s="69" t="s">
        <v>248</v>
      </c>
      <c r="K193" s="70">
        <v>9.28487E8</v>
      </c>
      <c r="L193" s="71">
        <v>7.9489E7</v>
      </c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>
        <v>1.2477E7</v>
      </c>
      <c r="Z193" s="72">
        <f t="shared" si="13"/>
        <v>1.2477E7</v>
      </c>
      <c r="AA193" s="73">
        <f t="shared" si="14"/>
        <v>6.7012E7</v>
      </c>
      <c r="AB193" s="74">
        <f t="shared" si="15"/>
        <v>0.8430348853300457</v>
      </c>
      <c r="AC193" s="74">
        <f t="shared" si="16"/>
        <v>0.0856113225064002</v>
      </c>
      <c r="AD193" s="74">
        <f t="shared" si="17"/>
        <v>0.15696511466995433</v>
      </c>
      <c r="AE193" s="75">
        <f t="shared" si="18"/>
        <v>1.0</v>
      </c>
    </row>
    <row r="194" spans="8:8" ht="15.75" hidden="1">
      <c r="A194" s="67">
        <v>52324.0</v>
      </c>
      <c r="B194" s="68">
        <v>4.0</v>
      </c>
      <c r="C194" s="68">
        <v>51.0</v>
      </c>
      <c r="D194" s="69" t="s">
        <v>57</v>
      </c>
      <c r="E194" s="68">
        <v>5103.0</v>
      </c>
      <c r="F194" s="69" t="s">
        <v>235</v>
      </c>
      <c r="G194" s="68">
        <v>510302.0</v>
      </c>
      <c r="H194" s="69" t="s">
        <v>236</v>
      </c>
      <c r="I194" s="68">
        <v>5.103022019E9</v>
      </c>
      <c r="J194" s="69" t="s">
        <v>249</v>
      </c>
      <c r="K194" s="70">
        <v>9.97286E8</v>
      </c>
      <c r="L194" s="71">
        <v>1.051045E8</v>
      </c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>
        <v>1.1195E7</v>
      </c>
      <c r="Z194" s="72">
        <f t="shared" si="13"/>
        <v>1.1195E7</v>
      </c>
      <c r="AA194" s="73">
        <f t="shared" si="14"/>
        <v>9.39095E7</v>
      </c>
      <c r="AB194" s="74">
        <f t="shared" si="15"/>
        <v>0.8934869582177737</v>
      </c>
      <c r="AC194" s="74">
        <f t="shared" si="16"/>
        <v>0.10539052989814356</v>
      </c>
      <c r="AD194" s="74">
        <f t="shared" si="17"/>
        <v>0.10651304178222626</v>
      </c>
      <c r="AE194" s="75">
        <f t="shared" si="18"/>
        <v>1.0</v>
      </c>
    </row>
    <row r="195" spans="8:8" ht="15.75" hidden="1">
      <c r="A195" s="67">
        <v>52325.0</v>
      </c>
      <c r="B195" s="68">
        <v>4.0</v>
      </c>
      <c r="C195" s="68">
        <v>51.0</v>
      </c>
      <c r="D195" s="69" t="s">
        <v>57</v>
      </c>
      <c r="E195" s="68">
        <v>5103.0</v>
      </c>
      <c r="F195" s="69" t="s">
        <v>235</v>
      </c>
      <c r="G195" s="68">
        <v>510302.0</v>
      </c>
      <c r="H195" s="69" t="s">
        <v>236</v>
      </c>
      <c r="I195" s="68">
        <v>5.10302202E9</v>
      </c>
      <c r="J195" s="69" t="s">
        <v>250</v>
      </c>
      <c r="K195" s="70">
        <v>1.112094E9</v>
      </c>
      <c r="L195" s="105">
        <v>1.4160836641E8</v>
      </c>
      <c r="M195" s="71">
        <v>6095000.0</v>
      </c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88">
        <v>2.59765E7</v>
      </c>
      <c r="Z195" s="72">
        <f t="shared" si="13"/>
        <v>3.20715E7</v>
      </c>
      <c r="AA195" s="73">
        <f t="shared" si="14"/>
        <v>1.0953686641E8</v>
      </c>
      <c r="AB195" s="74">
        <f t="shared" si="15"/>
        <v>0.7735197374769291</v>
      </c>
      <c r="AC195" s="74">
        <f t="shared" si="16"/>
        <v>0.1273348893259023</v>
      </c>
      <c r="AD195" s="74">
        <f t="shared" si="17"/>
        <v>0.2264802625230708</v>
      </c>
      <c r="AE195" s="75">
        <f t="shared" si="18"/>
        <v>1.0</v>
      </c>
    </row>
    <row r="196" spans="8:8" s="78" ht="15.75" hidden="1" customFormat="1">
      <c r="A196" s="79">
        <v>52326.0</v>
      </c>
      <c r="B196" s="80">
        <v>4.0</v>
      </c>
      <c r="C196" s="80">
        <v>51.0</v>
      </c>
      <c r="D196" s="81" t="s">
        <v>57</v>
      </c>
      <c r="E196" s="80">
        <v>5103.0</v>
      </c>
      <c r="F196" s="81" t="s">
        <v>235</v>
      </c>
      <c r="G196" s="80">
        <v>510303.0</v>
      </c>
      <c r="H196" s="81" t="s">
        <v>251</v>
      </c>
      <c r="I196" s="80">
        <v>5.103032001E9</v>
      </c>
      <c r="J196" s="81" t="s">
        <v>252</v>
      </c>
      <c r="K196" s="82">
        <v>1.315E9</v>
      </c>
      <c r="L196" s="83">
        <v>1.941E8</v>
      </c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>
        <v>1.60246E8</v>
      </c>
      <c r="Z196" s="91">
        <f t="shared" si="13"/>
        <v>1.60246E8</v>
      </c>
      <c r="AA196" s="92">
        <f t="shared" si="14"/>
        <v>3.3854E7</v>
      </c>
      <c r="AB196" s="84">
        <f t="shared" si="15"/>
        <v>0.1744152498712004</v>
      </c>
      <c r="AC196" s="84">
        <f t="shared" si="16"/>
        <v>0.14760456273764258</v>
      </c>
      <c r="AD196" s="84">
        <f t="shared" si="17"/>
        <v>0.8255847501287996</v>
      </c>
      <c r="AE196" s="85">
        <f t="shared" si="18"/>
        <v>1.0</v>
      </c>
    </row>
    <row r="197" spans="8:8" ht="15.75" hidden="1">
      <c r="A197" s="67">
        <v>52327.0</v>
      </c>
      <c r="B197" s="68">
        <v>4.0</v>
      </c>
      <c r="C197" s="68">
        <v>51.0</v>
      </c>
      <c r="D197" s="69" t="s">
        <v>57</v>
      </c>
      <c r="E197" s="68">
        <v>5103.0</v>
      </c>
      <c r="F197" s="69" t="s">
        <v>235</v>
      </c>
      <c r="G197" s="68">
        <v>510303.0</v>
      </c>
      <c r="H197" s="69" t="s">
        <v>251</v>
      </c>
      <c r="I197" s="68">
        <v>5.103032002E9</v>
      </c>
      <c r="J197" s="69" t="s">
        <v>253</v>
      </c>
      <c r="K197" s="70">
        <v>1.115931E9</v>
      </c>
      <c r="L197" s="105">
        <v>2.1064888379E8</v>
      </c>
      <c r="M197" s="71">
        <v>3.5928E7</v>
      </c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88"/>
      <c r="Z197" s="72">
        <f t="shared" si="13"/>
        <v>3.5928E7</v>
      </c>
      <c r="AA197" s="73">
        <f t="shared" si="14"/>
        <v>1.7472088379E8</v>
      </c>
      <c r="AB197" s="74">
        <f t="shared" si="15"/>
        <v>0.829441298935069</v>
      </c>
      <c r="AC197" s="74">
        <f t="shared" si="16"/>
        <v>0.18876515106220723</v>
      </c>
      <c r="AD197" s="74">
        <f t="shared" si="17"/>
        <v>0.170558701064931</v>
      </c>
      <c r="AE197" s="75">
        <f t="shared" si="18"/>
        <v>1.0</v>
      </c>
    </row>
    <row r="198" spans="8:8" ht="15.75" hidden="1">
      <c r="A198" s="67">
        <v>52328.0</v>
      </c>
      <c r="B198" s="68">
        <v>4.0</v>
      </c>
      <c r="C198" s="68">
        <v>51.0</v>
      </c>
      <c r="D198" s="69" t="s">
        <v>57</v>
      </c>
      <c r="E198" s="68">
        <v>5103.0</v>
      </c>
      <c r="F198" s="69" t="s">
        <v>235</v>
      </c>
      <c r="G198" s="68">
        <v>510303.0</v>
      </c>
      <c r="H198" s="69" t="s">
        <v>251</v>
      </c>
      <c r="I198" s="68">
        <v>5.103032003E9</v>
      </c>
      <c r="J198" s="69" t="s">
        <v>254</v>
      </c>
      <c r="K198" s="70">
        <v>1.408571E9</v>
      </c>
      <c r="L198" s="105">
        <v>7.6462744E8</v>
      </c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88">
        <v>2.8571464E8</v>
      </c>
      <c r="Z198" s="72">
        <f t="shared" si="13"/>
        <v>2.8571464E8</v>
      </c>
      <c r="AA198" s="73">
        <f t="shared" si="14"/>
        <v>4.789128E8</v>
      </c>
      <c r="AB198" s="74">
        <f t="shared" si="15"/>
        <v>0.6263348330789698</v>
      </c>
      <c r="AC198" s="89">
        <f t="shared" si="16"/>
        <v>0.542839118510888</v>
      </c>
      <c r="AD198" s="74">
        <f t="shared" si="17"/>
        <v>0.3736651669210302</v>
      </c>
      <c r="AE198" s="75">
        <f t="shared" si="18"/>
        <v>1.0</v>
      </c>
      <c r="AF198" s="106" t="s">
        <v>784</v>
      </c>
    </row>
    <row r="199" spans="8:8" ht="15.75" hidden="1">
      <c r="A199" s="67">
        <v>52329.0</v>
      </c>
      <c r="B199" s="68">
        <v>4.0</v>
      </c>
      <c r="C199" s="68">
        <v>51.0</v>
      </c>
      <c r="D199" s="69" t="s">
        <v>57</v>
      </c>
      <c r="E199" s="68">
        <v>5103.0</v>
      </c>
      <c r="F199" s="69" t="s">
        <v>235</v>
      </c>
      <c r="G199" s="68">
        <v>510303.0</v>
      </c>
      <c r="H199" s="69" t="s">
        <v>251</v>
      </c>
      <c r="I199" s="68">
        <v>5.103032004E9</v>
      </c>
      <c r="J199" s="69" t="s">
        <v>255</v>
      </c>
      <c r="K199" s="70">
        <v>9.99437E8</v>
      </c>
      <c r="L199" s="105">
        <v>9.397319717E7</v>
      </c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88">
        <v>8751500.0</v>
      </c>
      <c r="Z199" s="72">
        <f t="shared" si="13"/>
        <v>8751500.0</v>
      </c>
      <c r="AA199" s="73">
        <f t="shared" si="14"/>
        <v>8.522169717E7</v>
      </c>
      <c r="AB199" s="74">
        <f t="shared" si="15"/>
        <v>0.9068723820881788</v>
      </c>
      <c r="AC199" s="74">
        <f t="shared" si="16"/>
        <v>0.09402613388337634</v>
      </c>
      <c r="AD199" s="74">
        <f t="shared" si="17"/>
        <v>0.09312761791182123</v>
      </c>
      <c r="AE199" s="75">
        <f t="shared" si="18"/>
        <v>1.0000000000000002</v>
      </c>
    </row>
    <row r="200" spans="8:8" ht="15.75" hidden="1">
      <c r="A200" s="67">
        <v>52330.0</v>
      </c>
      <c r="B200" s="68">
        <v>4.0</v>
      </c>
      <c r="C200" s="68">
        <v>51.0</v>
      </c>
      <c r="D200" s="69" t="s">
        <v>57</v>
      </c>
      <c r="E200" s="68">
        <v>5103.0</v>
      </c>
      <c r="F200" s="69" t="s">
        <v>235</v>
      </c>
      <c r="G200" s="68">
        <v>510303.0</v>
      </c>
      <c r="H200" s="69" t="s">
        <v>251</v>
      </c>
      <c r="I200" s="68">
        <v>5.103032005E9</v>
      </c>
      <c r="J200" s="69" t="s">
        <v>256</v>
      </c>
      <c r="K200" s="70">
        <v>9.94621E8</v>
      </c>
      <c r="L200" s="105">
        <v>2.3286941181E8</v>
      </c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88">
        <v>1.68358E7</v>
      </c>
      <c r="Z200" s="72">
        <f t="shared" si="19" ref="Z200:Z263">SUM(M200:Y200)</f>
        <v>1.68358E7</v>
      </c>
      <c r="AA200" s="73">
        <f t="shared" si="20" ref="AA200:AA263">L200-Z200</f>
        <v>2.1603361181E8</v>
      </c>
      <c r="AB200" s="74">
        <f t="shared" si="21" ref="AB200:AB263">AA200/L200</f>
        <v>0.9277028276528801</v>
      </c>
      <c r="AC200" s="74">
        <f t="shared" si="22" ref="AC200:AC263">L200/K200</f>
        <v>0.23412879057450023</v>
      </c>
      <c r="AD200" s="74">
        <f t="shared" si="23" ref="AD200:AD263">Z200/L200</f>
        <v>0.07229717234711987</v>
      </c>
      <c r="AE200" s="75">
        <f t="shared" si="24" ref="AE200:AE263">AD200+AB200</f>
        <v>0.9999999999999999</v>
      </c>
    </row>
    <row r="201" spans="8:8" ht="15.75" hidden="1">
      <c r="A201" s="67">
        <v>52331.0</v>
      </c>
      <c r="B201" s="68">
        <v>4.0</v>
      </c>
      <c r="C201" s="68">
        <v>51.0</v>
      </c>
      <c r="D201" s="69" t="s">
        <v>57</v>
      </c>
      <c r="E201" s="68">
        <v>5103.0</v>
      </c>
      <c r="F201" s="69" t="s">
        <v>235</v>
      </c>
      <c r="G201" s="68">
        <v>510303.0</v>
      </c>
      <c r="H201" s="69" t="s">
        <v>251</v>
      </c>
      <c r="I201" s="68">
        <v>5.103032006E9</v>
      </c>
      <c r="J201" s="69" t="s">
        <v>257</v>
      </c>
      <c r="K201" s="70">
        <v>1.415892E9</v>
      </c>
      <c r="L201" s="71">
        <v>1.7198E8</v>
      </c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>
        <v>1.01373375E8</v>
      </c>
      <c r="Z201" s="72">
        <f t="shared" si="19"/>
        <v>1.01373375E8</v>
      </c>
      <c r="AA201" s="73">
        <f t="shared" si="20"/>
        <v>7.0606625E7</v>
      </c>
      <c r="AB201" s="74">
        <f t="shared" si="21"/>
        <v>0.41055137225258753</v>
      </c>
      <c r="AC201" s="74">
        <f t="shared" si="22"/>
        <v>0.12146406646834645</v>
      </c>
      <c r="AD201" s="74">
        <f t="shared" si="23"/>
        <v>0.5894486277474125</v>
      </c>
      <c r="AE201" s="75">
        <f t="shared" si="24"/>
        <v>1.0000000000000009</v>
      </c>
    </row>
    <row r="202" spans="8:8" ht="15.75" hidden="1">
      <c r="A202" s="67">
        <v>52332.0</v>
      </c>
      <c r="B202" s="68">
        <v>4.0</v>
      </c>
      <c r="C202" s="68">
        <v>51.0</v>
      </c>
      <c r="D202" s="69" t="s">
        <v>57</v>
      </c>
      <c r="E202" s="68">
        <v>5103.0</v>
      </c>
      <c r="F202" s="69" t="s">
        <v>235</v>
      </c>
      <c r="G202" s="68">
        <v>510303.0</v>
      </c>
      <c r="H202" s="69" t="s">
        <v>251</v>
      </c>
      <c r="I202" s="68">
        <v>5.103032007E9</v>
      </c>
      <c r="J202" s="69" t="s">
        <v>258</v>
      </c>
      <c r="K202" s="70">
        <v>1.02599E9</v>
      </c>
      <c r="L202" s="71">
        <v>1.120235E8</v>
      </c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>
        <v>4.24077E7</v>
      </c>
      <c r="Z202" s="72">
        <f t="shared" si="19"/>
        <v>4.24077E7</v>
      </c>
      <c r="AA202" s="73">
        <f t="shared" si="20"/>
        <v>6.96158E7</v>
      </c>
      <c r="AB202" s="74">
        <f t="shared" si="21"/>
        <v>0.6214392515856048</v>
      </c>
      <c r="AC202" s="74">
        <f t="shared" si="22"/>
        <v>0.10918576204446437</v>
      </c>
      <c r="AD202" s="74">
        <f t="shared" si="23"/>
        <v>0.3785607484143952</v>
      </c>
      <c r="AE202" s="75">
        <f t="shared" si="24"/>
        <v>1.0</v>
      </c>
    </row>
    <row r="203" spans="8:8" ht="15.75" hidden="1">
      <c r="A203" s="67">
        <v>52333.0</v>
      </c>
      <c r="B203" s="68">
        <v>4.0</v>
      </c>
      <c r="C203" s="68">
        <v>51.0</v>
      </c>
      <c r="D203" s="69" t="s">
        <v>57</v>
      </c>
      <c r="E203" s="68">
        <v>5103.0</v>
      </c>
      <c r="F203" s="69" t="s">
        <v>235</v>
      </c>
      <c r="G203" s="68">
        <v>510303.0</v>
      </c>
      <c r="H203" s="69" t="s">
        <v>251</v>
      </c>
      <c r="I203" s="68">
        <v>5.103032008E9</v>
      </c>
      <c r="J203" s="69" t="s">
        <v>251</v>
      </c>
      <c r="K203" s="70">
        <v>1.492099E9</v>
      </c>
      <c r="L203" s="71">
        <v>1.22285508E8</v>
      </c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>
        <v>4.78796E7</v>
      </c>
      <c r="Z203" s="72">
        <f t="shared" si="19"/>
        <v>4.78796E7</v>
      </c>
      <c r="AA203" s="73">
        <f t="shared" si="20"/>
        <v>7.4405908E7</v>
      </c>
      <c r="AB203" s="74">
        <f t="shared" si="21"/>
        <v>0.6084605544591596</v>
      </c>
      <c r="AC203" s="74">
        <f t="shared" si="22"/>
        <v>0.08195535819003967</v>
      </c>
      <c r="AD203" s="74">
        <f t="shared" si="23"/>
        <v>0.39153944554084036</v>
      </c>
      <c r="AE203" s="75">
        <f t="shared" si="24"/>
        <v>1.0</v>
      </c>
    </row>
    <row r="204" spans="8:8" ht="15.75" hidden="1">
      <c r="A204" s="67">
        <v>52334.0</v>
      </c>
      <c r="B204" s="68">
        <v>4.0</v>
      </c>
      <c r="C204" s="68">
        <v>51.0</v>
      </c>
      <c r="D204" s="69" t="s">
        <v>57</v>
      </c>
      <c r="E204" s="68">
        <v>5103.0</v>
      </c>
      <c r="F204" s="69" t="s">
        <v>235</v>
      </c>
      <c r="G204" s="68">
        <v>510303.0</v>
      </c>
      <c r="H204" s="69" t="s">
        <v>251</v>
      </c>
      <c r="I204" s="68">
        <v>5.103032009E9</v>
      </c>
      <c r="J204" s="69" t="s">
        <v>259</v>
      </c>
      <c r="K204" s="70">
        <v>1.511237E9</v>
      </c>
      <c r="L204" s="105">
        <v>1.4929082901E8</v>
      </c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88">
        <v>1.021147E8</v>
      </c>
      <c r="Z204" s="72">
        <f t="shared" si="19"/>
        <v>1.021147E8</v>
      </c>
      <c r="AA204" s="73">
        <f t="shared" si="20"/>
        <v>4.717612900999999E7</v>
      </c>
      <c r="AB204" s="74">
        <f t="shared" si="21"/>
        <v>0.3160015208090242</v>
      </c>
      <c r="AC204" s="74">
        <f t="shared" si="22"/>
        <v>0.09878717170768052</v>
      </c>
      <c r="AD204" s="74">
        <f t="shared" si="23"/>
        <v>0.6839984791909758</v>
      </c>
      <c r="AE204" s="75">
        <f t="shared" si="24"/>
        <v>1.0</v>
      </c>
    </row>
    <row r="205" spans="8:8" ht="15.75" hidden="1">
      <c r="A205" s="67">
        <v>52335.0</v>
      </c>
      <c r="B205" s="68">
        <v>4.0</v>
      </c>
      <c r="C205" s="68">
        <v>51.0</v>
      </c>
      <c r="D205" s="69" t="s">
        <v>57</v>
      </c>
      <c r="E205" s="68">
        <v>5103.0</v>
      </c>
      <c r="F205" s="69" t="s">
        <v>235</v>
      </c>
      <c r="G205" s="68">
        <v>510303.0</v>
      </c>
      <c r="H205" s="69" t="s">
        <v>251</v>
      </c>
      <c r="I205" s="68">
        <v>5.10303201E9</v>
      </c>
      <c r="J205" s="69" t="s">
        <v>260</v>
      </c>
      <c r="K205" s="70">
        <v>2.013683E9</v>
      </c>
      <c r="L205" s="71">
        <v>2.096855E8</v>
      </c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>
        <v>1.04311995E8</v>
      </c>
      <c r="Z205" s="72">
        <f t="shared" si="19"/>
        <v>1.04311995E8</v>
      </c>
      <c r="AA205" s="73">
        <f t="shared" si="20"/>
        <v>1.05373505E8</v>
      </c>
      <c r="AB205" s="74">
        <f t="shared" si="21"/>
        <v>0.5025311955285415</v>
      </c>
      <c r="AC205" s="74">
        <f t="shared" si="22"/>
        <v>0.10413034226340491</v>
      </c>
      <c r="AD205" s="74">
        <f t="shared" si="23"/>
        <v>0.49746880447145847</v>
      </c>
      <c r="AE205" s="75">
        <f t="shared" si="24"/>
        <v>1.0</v>
      </c>
    </row>
    <row r="206" spans="8:8" ht="15.75" hidden="1">
      <c r="A206" s="67">
        <v>52336.0</v>
      </c>
      <c r="B206" s="68">
        <v>4.0</v>
      </c>
      <c r="C206" s="68">
        <v>51.0</v>
      </c>
      <c r="D206" s="69" t="s">
        <v>57</v>
      </c>
      <c r="E206" s="68">
        <v>5103.0</v>
      </c>
      <c r="F206" s="69" t="s">
        <v>235</v>
      </c>
      <c r="G206" s="68">
        <v>510303.0</v>
      </c>
      <c r="H206" s="69" t="s">
        <v>251</v>
      </c>
      <c r="I206" s="68">
        <v>5.103032011E9</v>
      </c>
      <c r="J206" s="69" t="s">
        <v>261</v>
      </c>
      <c r="K206" s="70">
        <v>1.268519E9</v>
      </c>
      <c r="L206" s="71">
        <v>1.21987715E8</v>
      </c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>
        <v>3.01769E7</v>
      </c>
      <c r="Z206" s="72">
        <f t="shared" si="19"/>
        <v>3.01769E7</v>
      </c>
      <c r="AA206" s="73">
        <f t="shared" si="20"/>
        <v>9.1810815E7</v>
      </c>
      <c r="AB206" s="74">
        <f t="shared" si="21"/>
        <v>0.7526234506482886</v>
      </c>
      <c r="AC206" s="74">
        <f t="shared" si="22"/>
        <v>0.09616546145544529</v>
      </c>
      <c r="AD206" s="74">
        <f t="shared" si="23"/>
        <v>0.24737654935171136</v>
      </c>
      <c r="AE206" s="75">
        <f t="shared" si="24"/>
        <v>1.0</v>
      </c>
    </row>
    <row r="207" spans="8:8" ht="15.75" hidden="1">
      <c r="A207" s="67">
        <v>52337.0</v>
      </c>
      <c r="B207" s="68">
        <v>4.0</v>
      </c>
      <c r="C207" s="68">
        <v>51.0</v>
      </c>
      <c r="D207" s="69" t="s">
        <v>57</v>
      </c>
      <c r="E207" s="68">
        <v>5103.0</v>
      </c>
      <c r="F207" s="69" t="s">
        <v>235</v>
      </c>
      <c r="G207" s="68">
        <v>510303.0</v>
      </c>
      <c r="H207" s="69" t="s">
        <v>251</v>
      </c>
      <c r="I207" s="68">
        <v>5.103032012E9</v>
      </c>
      <c r="J207" s="69" t="s">
        <v>262</v>
      </c>
      <c r="K207" s="70">
        <v>1.076587E9</v>
      </c>
      <c r="L207" s="105">
        <v>1.8867238171E8</v>
      </c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>
        <v>7.120531E7</v>
      </c>
      <c r="Z207" s="72">
        <f t="shared" si="19"/>
        <v>7.120531E7</v>
      </c>
      <c r="AA207" s="73">
        <f t="shared" si="20"/>
        <v>1.1746707171000001E8</v>
      </c>
      <c r="AB207" s="74">
        <f t="shared" si="21"/>
        <v>0.6225981282758887</v>
      </c>
      <c r="AC207" s="74">
        <f t="shared" si="22"/>
        <v>0.1752504736821084</v>
      </c>
      <c r="AD207" s="74">
        <f t="shared" si="23"/>
        <v>0.3774018717241114</v>
      </c>
      <c r="AE207" s="75">
        <f t="shared" si="24"/>
        <v>1.0</v>
      </c>
    </row>
    <row r="208" spans="8:8" ht="15.75" hidden="1">
      <c r="A208" s="67">
        <v>52338.0</v>
      </c>
      <c r="B208" s="68">
        <v>4.0</v>
      </c>
      <c r="C208" s="68">
        <v>51.0</v>
      </c>
      <c r="D208" s="69" t="s">
        <v>57</v>
      </c>
      <c r="E208" s="68">
        <v>5103.0</v>
      </c>
      <c r="F208" s="69" t="s">
        <v>235</v>
      </c>
      <c r="G208" s="68">
        <v>510303.0</v>
      </c>
      <c r="H208" s="69" t="s">
        <v>251</v>
      </c>
      <c r="I208" s="68">
        <v>5.103032013E9</v>
      </c>
      <c r="J208" s="69" t="s">
        <v>263</v>
      </c>
      <c r="K208" s="70">
        <v>1.059164E9</v>
      </c>
      <c r="L208" s="71">
        <v>9.36E7</v>
      </c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>
        <v>1.54932E7</v>
      </c>
      <c r="Z208" s="72">
        <f t="shared" si="19"/>
        <v>1.54932E7</v>
      </c>
      <c r="AA208" s="73">
        <f t="shared" si="20"/>
        <v>7.81068E7</v>
      </c>
      <c r="AB208" s="74">
        <f t="shared" si="21"/>
        <v>0.834474358974359</v>
      </c>
      <c r="AC208" s="74">
        <f t="shared" si="22"/>
        <v>0.08837158362633171</v>
      </c>
      <c r="AD208" s="74">
        <f t="shared" si="23"/>
        <v>0.16552564102564102</v>
      </c>
      <c r="AE208" s="75">
        <f t="shared" si="24"/>
        <v>1.0</v>
      </c>
    </row>
    <row r="209" spans="8:8" ht="15.75" hidden="1">
      <c r="A209" s="67">
        <v>52339.0</v>
      </c>
      <c r="B209" s="68">
        <v>4.0</v>
      </c>
      <c r="C209" s="68">
        <v>51.0</v>
      </c>
      <c r="D209" s="69" t="s">
        <v>57</v>
      </c>
      <c r="E209" s="68">
        <v>5103.0</v>
      </c>
      <c r="F209" s="69" t="s">
        <v>235</v>
      </c>
      <c r="G209" s="68">
        <v>510303.0</v>
      </c>
      <c r="H209" s="69" t="s">
        <v>251</v>
      </c>
      <c r="I209" s="68">
        <v>5.103032014E9</v>
      </c>
      <c r="J209" s="69" t="s">
        <v>264</v>
      </c>
      <c r="K209" s="70">
        <v>1.159446E9</v>
      </c>
      <c r="L209" s="105">
        <v>2.2027856394E8</v>
      </c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>
        <v>1.7491E7</v>
      </c>
      <c r="Z209" s="72">
        <f t="shared" si="19"/>
        <v>1.7491E7</v>
      </c>
      <c r="AA209" s="73">
        <f t="shared" si="20"/>
        <v>2.0278756394E8</v>
      </c>
      <c r="AB209" s="74">
        <f t="shared" si="21"/>
        <v>0.9205959958738235</v>
      </c>
      <c r="AC209" s="74">
        <f t="shared" si="22"/>
        <v>0.18998604845762546</v>
      </c>
      <c r="AD209" s="74">
        <f t="shared" si="23"/>
        <v>0.07940400412617653</v>
      </c>
      <c r="AE209" s="75">
        <f t="shared" si="24"/>
        <v>1.0000000000000004</v>
      </c>
    </row>
    <row r="210" spans="8:8" ht="15.75" hidden="1">
      <c r="A210" s="67">
        <v>52340.0</v>
      </c>
      <c r="B210" s="68">
        <v>4.0</v>
      </c>
      <c r="C210" s="68">
        <v>51.0</v>
      </c>
      <c r="D210" s="69" t="s">
        <v>57</v>
      </c>
      <c r="E210" s="68">
        <v>5103.0</v>
      </c>
      <c r="F210" s="69" t="s">
        <v>235</v>
      </c>
      <c r="G210" s="68">
        <v>510303.0</v>
      </c>
      <c r="H210" s="69" t="s">
        <v>251</v>
      </c>
      <c r="I210" s="68">
        <v>5.103032015E9</v>
      </c>
      <c r="J210" s="69" t="s">
        <v>265</v>
      </c>
      <c r="K210" s="70">
        <v>1.146725E9</v>
      </c>
      <c r="L210" s="71">
        <v>2.46437236E8</v>
      </c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>
        <v>1.03215E7</v>
      </c>
      <c r="Z210" s="72">
        <f t="shared" si="19"/>
        <v>1.03215E7</v>
      </c>
      <c r="AA210" s="73">
        <f t="shared" si="20"/>
        <v>2.36115736E8</v>
      </c>
      <c r="AB210" s="74">
        <f t="shared" si="21"/>
        <v>0.958117124800085</v>
      </c>
      <c r="AC210" s="74">
        <f t="shared" si="22"/>
        <v>0.214905261505592</v>
      </c>
      <c r="AD210" s="74">
        <f t="shared" si="23"/>
        <v>0.041882875199915</v>
      </c>
      <c r="AE210" s="75">
        <f t="shared" si="24"/>
        <v>1.0</v>
      </c>
    </row>
    <row r="211" spans="8:8" ht="15.75" hidden="1">
      <c r="A211" s="67">
        <v>52341.0</v>
      </c>
      <c r="B211" s="68">
        <v>4.0</v>
      </c>
      <c r="C211" s="68">
        <v>51.0</v>
      </c>
      <c r="D211" s="69" t="s">
        <v>57</v>
      </c>
      <c r="E211" s="68">
        <v>5103.0</v>
      </c>
      <c r="F211" s="69" t="s">
        <v>235</v>
      </c>
      <c r="G211" s="68">
        <v>510303.0</v>
      </c>
      <c r="H211" s="69" t="s">
        <v>251</v>
      </c>
      <c r="I211" s="68">
        <v>5.103032016E9</v>
      </c>
      <c r="J211" s="69" t="s">
        <v>266</v>
      </c>
      <c r="K211" s="70">
        <v>1.169907E9</v>
      </c>
      <c r="L211" s="71">
        <v>1.38653177E8</v>
      </c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>
        <v>3.44165E7</v>
      </c>
      <c r="Z211" s="72">
        <f t="shared" si="19"/>
        <v>3.44165E7</v>
      </c>
      <c r="AA211" s="73">
        <f t="shared" si="20"/>
        <v>1.04236677E8</v>
      </c>
      <c r="AB211" s="74">
        <f t="shared" si="21"/>
        <v>0.7517799393806894</v>
      </c>
      <c r="AC211" s="74">
        <f t="shared" si="22"/>
        <v>0.11851640942399695</v>
      </c>
      <c r="AD211" s="74">
        <f t="shared" si="23"/>
        <v>0.2482200606193106</v>
      </c>
      <c r="AE211" s="75">
        <f t="shared" si="24"/>
        <v>1.0</v>
      </c>
    </row>
    <row r="212" spans="8:8" ht="15.75" hidden="1">
      <c r="A212" s="67">
        <v>52342.0</v>
      </c>
      <c r="B212" s="68">
        <v>4.0</v>
      </c>
      <c r="C212" s="68">
        <v>51.0</v>
      </c>
      <c r="D212" s="69" t="s">
        <v>57</v>
      </c>
      <c r="E212" s="68">
        <v>5103.0</v>
      </c>
      <c r="F212" s="69" t="s">
        <v>235</v>
      </c>
      <c r="G212" s="68">
        <v>510303.0</v>
      </c>
      <c r="H212" s="69" t="s">
        <v>251</v>
      </c>
      <c r="I212" s="68">
        <v>5.103032017E9</v>
      </c>
      <c r="J212" s="69" t="s">
        <v>267</v>
      </c>
      <c r="K212" s="70">
        <v>1.182873E9</v>
      </c>
      <c r="L212" s="105">
        <v>4.5242020846E8</v>
      </c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>
        <v>1.58922E8</v>
      </c>
      <c r="Z212" s="72">
        <f t="shared" si="19"/>
        <v>1.58922E8</v>
      </c>
      <c r="AA212" s="73">
        <f t="shared" si="20"/>
        <v>2.9349820846E8</v>
      </c>
      <c r="AB212" s="74">
        <f t="shared" si="21"/>
        <v>0.6487292189246873</v>
      </c>
      <c r="AC212" s="74">
        <f t="shared" si="22"/>
        <v>0.38247572517083406</v>
      </c>
      <c r="AD212" s="74">
        <f t="shared" si="23"/>
        <v>0.35127078107531273</v>
      </c>
      <c r="AE212" s="75">
        <f t="shared" si="24"/>
        <v>1.0</v>
      </c>
    </row>
    <row r="213" spans="8:8" ht="15.75" hidden="1">
      <c r="A213" s="67">
        <v>52343.0</v>
      </c>
      <c r="B213" s="68">
        <v>4.0</v>
      </c>
      <c r="C213" s="68">
        <v>51.0</v>
      </c>
      <c r="D213" s="69" t="s">
        <v>57</v>
      </c>
      <c r="E213" s="68">
        <v>5103.0</v>
      </c>
      <c r="F213" s="69" t="s">
        <v>235</v>
      </c>
      <c r="G213" s="68">
        <v>510303.0</v>
      </c>
      <c r="H213" s="69" t="s">
        <v>251</v>
      </c>
      <c r="I213" s="68">
        <v>5.103032018E9</v>
      </c>
      <c r="J213" s="69" t="s">
        <v>268</v>
      </c>
      <c r="K213" s="70">
        <v>1.102862E9</v>
      </c>
      <c r="L213" s="105">
        <v>1.976555094E8</v>
      </c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>
        <v>6.8565205E7</v>
      </c>
      <c r="Z213" s="72">
        <f t="shared" si="19"/>
        <v>6.8565205E7</v>
      </c>
      <c r="AA213" s="73">
        <f t="shared" si="20"/>
        <v>1.290903044E8</v>
      </c>
      <c r="AB213" s="74">
        <f t="shared" si="21"/>
        <v>0.6531075444942797</v>
      </c>
      <c r="AC213" s="74">
        <f t="shared" si="22"/>
        <v>0.17922052750026748</v>
      </c>
      <c r="AD213" s="74">
        <f t="shared" si="23"/>
        <v>0.3468924555057204</v>
      </c>
      <c r="AE213" s="75">
        <f t="shared" si="24"/>
        <v>1.0</v>
      </c>
    </row>
    <row r="214" spans="8:8" s="78" ht="15.75" hidden="1" customFormat="1">
      <c r="A214" s="79">
        <v>52344.0</v>
      </c>
      <c r="B214" s="80">
        <v>4.0</v>
      </c>
      <c r="C214" s="80">
        <v>51.0</v>
      </c>
      <c r="D214" s="81" t="s">
        <v>57</v>
      </c>
      <c r="E214" s="80">
        <v>5103.0</v>
      </c>
      <c r="F214" s="81" t="s">
        <v>235</v>
      </c>
      <c r="G214" s="80">
        <v>510304.0</v>
      </c>
      <c r="H214" s="81" t="s">
        <v>269</v>
      </c>
      <c r="I214" s="80">
        <v>5.103042001E9</v>
      </c>
      <c r="J214" s="81" t="s">
        <v>270</v>
      </c>
      <c r="K214" s="82">
        <v>1.466806E9</v>
      </c>
      <c r="L214" s="107">
        <v>3.8043701024E8</v>
      </c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>
        <v>8.3441E7</v>
      </c>
      <c r="Z214" s="91">
        <f t="shared" si="19"/>
        <v>8.3441E7</v>
      </c>
      <c r="AA214" s="92">
        <f t="shared" si="20"/>
        <v>2.9699601024E8</v>
      </c>
      <c r="AB214" s="84">
        <f t="shared" si="21"/>
        <v>0.780670655708915</v>
      </c>
      <c r="AC214" s="84">
        <f t="shared" si="22"/>
        <v>0.2593642310162353</v>
      </c>
      <c r="AD214" s="84">
        <f t="shared" si="23"/>
        <v>0.21932934429108503</v>
      </c>
      <c r="AE214" s="85">
        <f t="shared" si="24"/>
        <v>1.0</v>
      </c>
    </row>
    <row r="215" spans="8:8" ht="15.75" hidden="1">
      <c r="A215" s="67">
        <v>52345.0</v>
      </c>
      <c r="B215" s="68">
        <v>4.0</v>
      </c>
      <c r="C215" s="68">
        <v>51.0</v>
      </c>
      <c r="D215" s="69" t="s">
        <v>57</v>
      </c>
      <c r="E215" s="68">
        <v>5103.0</v>
      </c>
      <c r="F215" s="69" t="s">
        <v>235</v>
      </c>
      <c r="G215" s="68">
        <v>510304.0</v>
      </c>
      <c r="H215" s="69" t="s">
        <v>269</v>
      </c>
      <c r="I215" s="68">
        <v>5.103042002E9</v>
      </c>
      <c r="J215" s="69" t="s">
        <v>269</v>
      </c>
      <c r="K215" s="70">
        <v>1.347043E9</v>
      </c>
      <c r="L215" s="71">
        <v>1.1040106E8</v>
      </c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>
        <v>1.43E7</v>
      </c>
      <c r="Z215" s="72">
        <f t="shared" si="19"/>
        <v>1.43E7</v>
      </c>
      <c r="AA215" s="73">
        <f t="shared" si="20"/>
        <v>9.610106E7</v>
      </c>
      <c r="AB215" s="74">
        <f t="shared" si="21"/>
        <v>0.8704722581467967</v>
      </c>
      <c r="AC215" s="74">
        <f t="shared" si="22"/>
        <v>0.08195808151632873</v>
      </c>
      <c r="AD215" s="74">
        <f t="shared" si="23"/>
        <v>0.12952774185320323</v>
      </c>
      <c r="AE215" s="75">
        <f t="shared" si="24"/>
        <v>1.0</v>
      </c>
    </row>
    <row r="216" spans="8:8" ht="15.75" hidden="1">
      <c r="A216" s="67">
        <v>52346.0</v>
      </c>
      <c r="B216" s="68">
        <v>4.0</v>
      </c>
      <c r="C216" s="68">
        <v>51.0</v>
      </c>
      <c r="D216" s="69" t="s">
        <v>57</v>
      </c>
      <c r="E216" s="68">
        <v>5103.0</v>
      </c>
      <c r="F216" s="69" t="s">
        <v>235</v>
      </c>
      <c r="G216" s="68">
        <v>510304.0</v>
      </c>
      <c r="H216" s="69" t="s">
        <v>269</v>
      </c>
      <c r="I216" s="68">
        <v>5.103042003E9</v>
      </c>
      <c r="J216" s="69" t="s">
        <v>271</v>
      </c>
      <c r="K216" s="70">
        <v>2.58988E9</v>
      </c>
      <c r="L216" s="71">
        <v>2.87764865E8</v>
      </c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>
        <v>2667000.0</v>
      </c>
      <c r="Z216" s="72">
        <f t="shared" si="19"/>
        <v>2667000.0</v>
      </c>
      <c r="AA216" s="73">
        <f t="shared" si="20"/>
        <v>2.85097865E8</v>
      </c>
      <c r="AB216" s="74">
        <f t="shared" si="21"/>
        <v>0.9907320165719328</v>
      </c>
      <c r="AC216" s="74">
        <f t="shared" si="22"/>
        <v>0.11111127349529708</v>
      </c>
      <c r="AD216" s="74">
        <f t="shared" si="23"/>
        <v>0.009267983428067218</v>
      </c>
      <c r="AE216" s="75">
        <f t="shared" si="24"/>
        <v>1.0000000000000002</v>
      </c>
    </row>
    <row r="217" spans="8:8" ht="15.75" hidden="1">
      <c r="A217" s="67">
        <v>52347.0</v>
      </c>
      <c r="B217" s="68">
        <v>4.0</v>
      </c>
      <c r="C217" s="68">
        <v>51.0</v>
      </c>
      <c r="D217" s="69" t="s">
        <v>57</v>
      </c>
      <c r="E217" s="68">
        <v>5103.0</v>
      </c>
      <c r="F217" s="69" t="s">
        <v>235</v>
      </c>
      <c r="G217" s="68">
        <v>510304.0</v>
      </c>
      <c r="H217" s="69" t="s">
        <v>269</v>
      </c>
      <c r="I217" s="68">
        <v>5.103042004E9</v>
      </c>
      <c r="J217" s="69" t="s">
        <v>272</v>
      </c>
      <c r="K217" s="70">
        <v>2.175402E9</v>
      </c>
      <c r="L217" s="71">
        <v>2.96292E8</v>
      </c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>
        <v>1.3583E7</v>
      </c>
      <c r="Z217" s="72">
        <f t="shared" si="19"/>
        <v>1.3583E7</v>
      </c>
      <c r="AA217" s="73">
        <f t="shared" si="20"/>
        <v>2.82709E8</v>
      </c>
      <c r="AB217" s="74">
        <f t="shared" si="21"/>
        <v>0.954156710272299</v>
      </c>
      <c r="AC217" s="74">
        <f t="shared" si="22"/>
        <v>0.13620103318834864</v>
      </c>
      <c r="AD217" s="74">
        <f t="shared" si="23"/>
        <v>0.045843289727701055</v>
      </c>
      <c r="AE217" s="75">
        <f t="shared" si="24"/>
        <v>1.0</v>
      </c>
    </row>
    <row r="218" spans="8:8" ht="15.75" hidden="1">
      <c r="A218" s="67">
        <v>52348.0</v>
      </c>
      <c r="B218" s="68">
        <v>4.0</v>
      </c>
      <c r="C218" s="68">
        <v>51.0</v>
      </c>
      <c r="D218" s="69" t="s">
        <v>57</v>
      </c>
      <c r="E218" s="68">
        <v>5103.0</v>
      </c>
      <c r="F218" s="69" t="s">
        <v>235</v>
      </c>
      <c r="G218" s="68">
        <v>510304.0</v>
      </c>
      <c r="H218" s="69" t="s">
        <v>269</v>
      </c>
      <c r="I218" s="68">
        <v>5.103042005E9</v>
      </c>
      <c r="J218" s="69" t="s">
        <v>273</v>
      </c>
      <c r="K218" s="70">
        <v>1.036184E9</v>
      </c>
      <c r="L218" s="105">
        <v>2.0554489881E8</v>
      </c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88">
        <v>1.2303575E8</v>
      </c>
      <c r="Z218" s="72">
        <f t="shared" si="19"/>
        <v>1.2303575E8</v>
      </c>
      <c r="AA218" s="73">
        <f t="shared" si="20"/>
        <v>8.250914881E7</v>
      </c>
      <c r="AB218" s="74">
        <f t="shared" si="21"/>
        <v>0.40141666997179615</v>
      </c>
      <c r="AC218" s="74">
        <f t="shared" si="22"/>
        <v>0.19836718074203039</v>
      </c>
      <c r="AD218" s="74">
        <f t="shared" si="23"/>
        <v>0.5985833300282039</v>
      </c>
      <c r="AE218" s="75">
        <f t="shared" si="24"/>
        <v>1.0</v>
      </c>
    </row>
    <row r="219" spans="8:8" ht="15.75" hidden="1">
      <c r="A219" s="67">
        <v>52349.0</v>
      </c>
      <c r="B219" s="68">
        <v>4.0</v>
      </c>
      <c r="C219" s="68">
        <v>51.0</v>
      </c>
      <c r="D219" s="69" t="s">
        <v>57</v>
      </c>
      <c r="E219" s="68">
        <v>5103.0</v>
      </c>
      <c r="F219" s="69" t="s">
        <v>235</v>
      </c>
      <c r="G219" s="68">
        <v>510304.0</v>
      </c>
      <c r="H219" s="69" t="s">
        <v>269</v>
      </c>
      <c r="I219" s="68">
        <v>5.103042006E9</v>
      </c>
      <c r="J219" s="69" t="s">
        <v>274</v>
      </c>
      <c r="K219" s="70">
        <v>1.035345E9</v>
      </c>
      <c r="L219" s="105">
        <v>1.280538567E8</v>
      </c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88">
        <v>8128000.0</v>
      </c>
      <c r="Z219" s="72">
        <f t="shared" si="19"/>
        <v>8128000.0</v>
      </c>
      <c r="AA219" s="73">
        <f t="shared" si="20"/>
        <v>1.199258567E8</v>
      </c>
      <c r="AB219" s="74">
        <f t="shared" si="21"/>
        <v>0.9365267067352607</v>
      </c>
      <c r="AC219" s="74">
        <f t="shared" si="22"/>
        <v>0.1236823056082755</v>
      </c>
      <c r="AD219" s="74">
        <f t="shared" si="23"/>
        <v>0.06347329326473929</v>
      </c>
      <c r="AE219" s="75">
        <f t="shared" si="24"/>
        <v>1.0000000000000002</v>
      </c>
    </row>
    <row r="220" spans="8:8" ht="15.75" hidden="1">
      <c r="A220" s="67">
        <v>52350.0</v>
      </c>
      <c r="B220" s="68">
        <v>4.0</v>
      </c>
      <c r="C220" s="68">
        <v>51.0</v>
      </c>
      <c r="D220" s="69" t="s">
        <v>57</v>
      </c>
      <c r="E220" s="68">
        <v>5103.0</v>
      </c>
      <c r="F220" s="69" t="s">
        <v>235</v>
      </c>
      <c r="G220" s="68">
        <v>510304.0</v>
      </c>
      <c r="H220" s="69" t="s">
        <v>269</v>
      </c>
      <c r="I220" s="68">
        <v>5.103042007E9</v>
      </c>
      <c r="J220" s="69" t="s">
        <v>275</v>
      </c>
      <c r="K220" s="70">
        <v>1.480438E9</v>
      </c>
      <c r="L220" s="71">
        <v>1.1843534E8</v>
      </c>
      <c r="M220" s="71">
        <v>5.088575E7</v>
      </c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>
        <v>3.89005E7</v>
      </c>
      <c r="Z220" s="72">
        <f t="shared" si="19"/>
        <v>8.978625E7</v>
      </c>
      <c r="AA220" s="73">
        <f t="shared" si="20"/>
        <v>2.864909E7</v>
      </c>
      <c r="AB220" s="74">
        <f t="shared" si="21"/>
        <v>0.241896464349239</v>
      </c>
      <c r="AC220" s="74">
        <f t="shared" si="22"/>
        <v>0.0800002026427314</v>
      </c>
      <c r="AD220" s="74">
        <f t="shared" si="23"/>
        <v>0.758103535650761</v>
      </c>
      <c r="AE220" s="75">
        <f t="shared" si="24"/>
        <v>1.0</v>
      </c>
    </row>
    <row r="221" spans="8:8" s="78" ht="15.75" hidden="1" customFormat="1">
      <c r="A221" s="79">
        <v>52351.0</v>
      </c>
      <c r="B221" s="80">
        <v>4.0</v>
      </c>
      <c r="C221" s="80">
        <v>51.0</v>
      </c>
      <c r="D221" s="81" t="s">
        <v>57</v>
      </c>
      <c r="E221" s="80">
        <v>5103.0</v>
      </c>
      <c r="F221" s="81" t="s">
        <v>235</v>
      </c>
      <c r="G221" s="80">
        <v>510305.0</v>
      </c>
      <c r="H221" s="81" t="s">
        <v>276</v>
      </c>
      <c r="I221" s="80">
        <v>5.103052001E9</v>
      </c>
      <c r="J221" s="81" t="s">
        <v>277</v>
      </c>
      <c r="K221" s="82">
        <v>1.692255E9</v>
      </c>
      <c r="L221" s="83">
        <v>5.77922698E8</v>
      </c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91">
        <f t="shared" si="19"/>
        <v>0.0</v>
      </c>
      <c r="AA221" s="92">
        <f t="shared" si="20"/>
        <v>5.77922698E8</v>
      </c>
      <c r="AB221" s="84">
        <f t="shared" si="21"/>
        <v>1.0</v>
      </c>
      <c r="AC221" s="84">
        <f t="shared" si="22"/>
        <v>0.3415104094832044</v>
      </c>
      <c r="AD221" s="84">
        <f t="shared" si="23"/>
        <v>0.0</v>
      </c>
      <c r="AE221" s="85">
        <f t="shared" si="24"/>
        <v>1.0</v>
      </c>
    </row>
    <row r="222" spans="8:8" ht="15.75" hidden="1">
      <c r="A222" s="67">
        <v>52352.0</v>
      </c>
      <c r="B222" s="68">
        <v>4.0</v>
      </c>
      <c r="C222" s="68">
        <v>51.0</v>
      </c>
      <c r="D222" s="69" t="s">
        <v>57</v>
      </c>
      <c r="E222" s="68">
        <v>5103.0</v>
      </c>
      <c r="F222" s="69" t="s">
        <v>235</v>
      </c>
      <c r="G222" s="68">
        <v>510305.0</v>
      </c>
      <c r="H222" s="69" t="s">
        <v>276</v>
      </c>
      <c r="I222" s="68">
        <v>5.103052002E9</v>
      </c>
      <c r="J222" s="69" t="s">
        <v>278</v>
      </c>
      <c r="K222" s="70">
        <v>1.340164E9</v>
      </c>
      <c r="L222" s="71">
        <v>1.352075E8</v>
      </c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>
        <v>2.42065E7</v>
      </c>
      <c r="Z222" s="72">
        <f t="shared" si="19"/>
        <v>2.42065E7</v>
      </c>
      <c r="AA222" s="73">
        <f t="shared" si="20"/>
        <v>1.11001E8</v>
      </c>
      <c r="AB222" s="74">
        <f t="shared" si="21"/>
        <v>0.8209677717582234</v>
      </c>
      <c r="AC222" s="74">
        <f t="shared" si="22"/>
        <v>0.10088877182195612</v>
      </c>
      <c r="AD222" s="74">
        <f t="shared" si="23"/>
        <v>0.17903222824177653</v>
      </c>
      <c r="AE222" s="75">
        <f t="shared" si="24"/>
        <v>1.0</v>
      </c>
    </row>
    <row r="223" spans="8:8" ht="15.75" hidden="1">
      <c r="A223" s="67">
        <v>52353.0</v>
      </c>
      <c r="B223" s="68">
        <v>4.0</v>
      </c>
      <c r="C223" s="68">
        <v>51.0</v>
      </c>
      <c r="D223" s="69" t="s">
        <v>57</v>
      </c>
      <c r="E223" s="68">
        <v>5103.0</v>
      </c>
      <c r="F223" s="69" t="s">
        <v>235</v>
      </c>
      <c r="G223" s="68">
        <v>510305.0</v>
      </c>
      <c r="H223" s="69" t="s">
        <v>276</v>
      </c>
      <c r="I223" s="68">
        <v>5.103052003E9</v>
      </c>
      <c r="J223" s="69" t="s">
        <v>279</v>
      </c>
      <c r="K223" s="70">
        <v>1.03859E9</v>
      </c>
      <c r="L223" s="71">
        <v>2.5895048E8</v>
      </c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>
        <v>1.4215305E8</v>
      </c>
      <c r="Z223" s="72">
        <f t="shared" si="19"/>
        <v>1.4215305E8</v>
      </c>
      <c r="AA223" s="73">
        <f t="shared" si="20"/>
        <v>1.1679743E8</v>
      </c>
      <c r="AB223" s="74">
        <f t="shared" si="21"/>
        <v>0.45104156593955724</v>
      </c>
      <c r="AC223" s="74">
        <f t="shared" si="22"/>
        <v>0.24932887857576136</v>
      </c>
      <c r="AD223" s="74">
        <f t="shared" si="23"/>
        <v>0.5489584340604428</v>
      </c>
      <c r="AE223" s="75">
        <f t="shared" si="24"/>
        <v>1.0</v>
      </c>
    </row>
    <row r="224" spans="8:8" s="78" ht="15.75" hidden="1" customFormat="1">
      <c r="A224" s="79">
        <v>52354.0</v>
      </c>
      <c r="B224" s="80">
        <v>4.0</v>
      </c>
      <c r="C224" s="80">
        <v>51.0</v>
      </c>
      <c r="D224" s="81" t="s">
        <v>57</v>
      </c>
      <c r="E224" s="80">
        <v>5103.0</v>
      </c>
      <c r="F224" s="81" t="s">
        <v>235</v>
      </c>
      <c r="G224" s="80">
        <v>510306.0</v>
      </c>
      <c r="H224" s="81" t="s">
        <v>280</v>
      </c>
      <c r="I224" s="80">
        <v>5.103062004E9</v>
      </c>
      <c r="J224" s="81" t="s">
        <v>281</v>
      </c>
      <c r="K224" s="82">
        <v>1.191726E9</v>
      </c>
      <c r="L224" s="83">
        <v>1.027848E8</v>
      </c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>
        <v>3.8384E7</v>
      </c>
      <c r="Z224" s="91">
        <f t="shared" si="19"/>
        <v>3.8384E7</v>
      </c>
      <c r="AA224" s="92">
        <f t="shared" si="20"/>
        <v>6.44008E7</v>
      </c>
      <c r="AB224" s="84">
        <f t="shared" si="21"/>
        <v>0.6265595691191693</v>
      </c>
      <c r="AC224" s="84">
        <f t="shared" si="22"/>
        <v>0.08624868468087463</v>
      </c>
      <c r="AD224" s="84">
        <f t="shared" si="23"/>
        <v>0.3734404308808306</v>
      </c>
      <c r="AE224" s="85">
        <f t="shared" si="24"/>
        <v>1.0</v>
      </c>
    </row>
    <row r="225" spans="8:8" ht="15.75" hidden="1">
      <c r="A225" s="67">
        <v>52355.0</v>
      </c>
      <c r="B225" s="68">
        <v>4.0</v>
      </c>
      <c r="C225" s="68">
        <v>51.0</v>
      </c>
      <c r="D225" s="69" t="s">
        <v>57</v>
      </c>
      <c r="E225" s="68">
        <v>5103.0</v>
      </c>
      <c r="F225" s="69" t="s">
        <v>235</v>
      </c>
      <c r="G225" s="68">
        <v>510306.0</v>
      </c>
      <c r="H225" s="69" t="s">
        <v>280</v>
      </c>
      <c r="I225" s="68">
        <v>5.103062005E9</v>
      </c>
      <c r="J225" s="69" t="s">
        <v>282</v>
      </c>
      <c r="K225" s="70">
        <v>1.029911E9</v>
      </c>
      <c r="L225" s="71">
        <v>8.7629E7</v>
      </c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>
        <v>7.41E7</v>
      </c>
      <c r="Z225" s="72">
        <f t="shared" si="19"/>
        <v>7.41E7</v>
      </c>
      <c r="AA225" s="73">
        <f t="shared" si="20"/>
        <v>1.3529E7</v>
      </c>
      <c r="AB225" s="74">
        <f t="shared" si="21"/>
        <v>0.154389528580721</v>
      </c>
      <c r="AC225" s="74">
        <f t="shared" si="22"/>
        <v>0.08508405095197547</v>
      </c>
      <c r="AD225" s="74">
        <f t="shared" si="23"/>
        <v>0.845610471419279</v>
      </c>
      <c r="AE225" s="75">
        <f t="shared" si="24"/>
        <v>1.0</v>
      </c>
    </row>
    <row r="226" spans="8:8" ht="15.75" hidden="1">
      <c r="A226" s="67">
        <v>52356.0</v>
      </c>
      <c r="B226" s="68">
        <v>4.0</v>
      </c>
      <c r="C226" s="68">
        <v>51.0</v>
      </c>
      <c r="D226" s="69" t="s">
        <v>57</v>
      </c>
      <c r="E226" s="68">
        <v>5103.0</v>
      </c>
      <c r="F226" s="69" t="s">
        <v>235</v>
      </c>
      <c r="G226" s="68">
        <v>510306.0</v>
      </c>
      <c r="H226" s="69" t="s">
        <v>280</v>
      </c>
      <c r="I226" s="68">
        <v>5.103062006E9</v>
      </c>
      <c r="J226" s="69" t="s">
        <v>283</v>
      </c>
      <c r="K226" s="70">
        <v>1.365203E9</v>
      </c>
      <c r="L226" s="71">
        <v>2.6592E8</v>
      </c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>
        <v>7.147225E7</v>
      </c>
      <c r="Z226" s="72">
        <f t="shared" si="19"/>
        <v>7.147225E7</v>
      </c>
      <c r="AA226" s="73">
        <f t="shared" si="20"/>
        <v>1.9444775E8</v>
      </c>
      <c r="AB226" s="74">
        <f t="shared" si="21"/>
        <v>0.731226496690734</v>
      </c>
      <c r="AC226" s="74">
        <f t="shared" si="22"/>
        <v>0.19478421890370884</v>
      </c>
      <c r="AD226" s="74">
        <f t="shared" si="23"/>
        <v>0.26877350330926597</v>
      </c>
      <c r="AE226" s="75">
        <f t="shared" si="24"/>
        <v>1.0</v>
      </c>
    </row>
    <row r="227" spans="8:8" s="55" ht="15.75" hidden="1" customFormat="1">
      <c r="A227" s="56">
        <v>52357.0</v>
      </c>
      <c r="B227" s="57">
        <v>4.0</v>
      </c>
      <c r="C227" s="57">
        <v>51.0</v>
      </c>
      <c r="D227" s="58" t="s">
        <v>57</v>
      </c>
      <c r="E227" s="57">
        <v>5104.0</v>
      </c>
      <c r="F227" s="58" t="s">
        <v>284</v>
      </c>
      <c r="G227" s="57">
        <v>510401.0</v>
      </c>
      <c r="H227" s="58" t="s">
        <v>285</v>
      </c>
      <c r="I227" s="57">
        <v>5.104012001E9</v>
      </c>
      <c r="J227" s="58" t="s">
        <v>286</v>
      </c>
      <c r="K227" s="59">
        <v>1.098518E9</v>
      </c>
      <c r="L227" s="60">
        <v>4.18345229E8</v>
      </c>
      <c r="M227" s="60"/>
      <c r="N227" s="60">
        <v>1.088101E8</v>
      </c>
      <c r="O227" s="60"/>
      <c r="P227" s="60">
        <v>140000.0</v>
      </c>
      <c r="Q227" s="60">
        <v>335000.0</v>
      </c>
      <c r="R227" s="60">
        <v>298500.0</v>
      </c>
      <c r="S227" s="60"/>
      <c r="T227" s="60"/>
      <c r="U227" s="60"/>
      <c r="V227" s="60"/>
      <c r="W227" s="60"/>
      <c r="X227" s="60"/>
      <c r="Y227" s="60">
        <v>4.95826E7</v>
      </c>
      <c r="Z227" s="61">
        <f t="shared" si="19"/>
        <v>1.591662E8</v>
      </c>
      <c r="AA227" s="62">
        <f t="shared" si="20"/>
        <v>2.59179029E8</v>
      </c>
      <c r="AB227" s="63">
        <f t="shared" si="21"/>
        <v>0.6195338467694106</v>
      </c>
      <c r="AC227" s="63">
        <f t="shared" si="22"/>
        <v>0.38082692227164233</v>
      </c>
      <c r="AD227" s="63">
        <f t="shared" si="23"/>
        <v>0.38046615323058935</v>
      </c>
      <c r="AE227" s="64">
        <f t="shared" si="24"/>
        <v>1.0</v>
      </c>
    </row>
    <row r="228" spans="8:8" ht="15.75" hidden="1">
      <c r="A228" s="67">
        <v>52358.0</v>
      </c>
      <c r="B228" s="68">
        <v>4.0</v>
      </c>
      <c r="C228" s="68">
        <v>51.0</v>
      </c>
      <c r="D228" s="69" t="s">
        <v>57</v>
      </c>
      <c r="E228" s="68">
        <v>5104.0</v>
      </c>
      <c r="F228" s="69" t="s">
        <v>284</v>
      </c>
      <c r="G228" s="68">
        <v>510401.0</v>
      </c>
      <c r="H228" s="69" t="s">
        <v>285</v>
      </c>
      <c r="I228" s="68">
        <v>5.104012002E9</v>
      </c>
      <c r="J228" s="69" t="s">
        <v>287</v>
      </c>
      <c r="K228" s="70">
        <v>1.257287E9</v>
      </c>
      <c r="L228" s="71">
        <v>1.042E8</v>
      </c>
      <c r="M228" s="71">
        <v>0.0</v>
      </c>
      <c r="N228" s="71">
        <v>1.7175E7</v>
      </c>
      <c r="O228" s="71">
        <v>6368800.0</v>
      </c>
      <c r="P228" s="71">
        <v>870000.0</v>
      </c>
      <c r="Q228" s="71">
        <v>0.0</v>
      </c>
      <c r="R228" s="71">
        <v>1540770.0</v>
      </c>
      <c r="S228" s="71">
        <v>0.0</v>
      </c>
      <c r="T228" s="71">
        <v>2504300.0</v>
      </c>
      <c r="U228" s="71">
        <v>1.6954E7</v>
      </c>
      <c r="V228" s="71">
        <v>0.0</v>
      </c>
      <c r="W228" s="71">
        <v>0.0</v>
      </c>
      <c r="X228" s="71">
        <v>2.819156E7</v>
      </c>
      <c r="Y228" s="71">
        <v>1410030.0</v>
      </c>
      <c r="Z228" s="72">
        <f t="shared" si="19"/>
        <v>7.501446E7</v>
      </c>
      <c r="AA228" s="73">
        <f t="shared" si="20"/>
        <v>2.918554E7</v>
      </c>
      <c r="AB228" s="74">
        <f t="shared" si="21"/>
        <v>0.2800915547024952</v>
      </c>
      <c r="AC228" s="74">
        <f t="shared" si="22"/>
        <v>0.08287686105081815</v>
      </c>
      <c r="AD228" s="74">
        <f t="shared" si="23"/>
        <v>0.7199084452975048</v>
      </c>
      <c r="AE228" s="75">
        <f t="shared" si="24"/>
        <v>1.0</v>
      </c>
    </row>
    <row r="229" spans="8:8" ht="15.75" hidden="1">
      <c r="A229" s="67">
        <v>52359.0</v>
      </c>
      <c r="B229" s="68">
        <v>4.0</v>
      </c>
      <c r="C229" s="68">
        <v>51.0</v>
      </c>
      <c r="D229" s="69" t="s">
        <v>57</v>
      </c>
      <c r="E229" s="68">
        <v>5104.0</v>
      </c>
      <c r="F229" s="69" t="s">
        <v>284</v>
      </c>
      <c r="G229" s="68">
        <v>510401.0</v>
      </c>
      <c r="H229" s="69" t="s">
        <v>285</v>
      </c>
      <c r="I229" s="68">
        <v>5.104012003E9</v>
      </c>
      <c r="J229" s="69" t="s">
        <v>288</v>
      </c>
      <c r="K229" s="70">
        <v>1.027984E9</v>
      </c>
      <c r="L229" s="71">
        <v>8.5E7</v>
      </c>
      <c r="M229" s="71"/>
      <c r="N229" s="71"/>
      <c r="O229" s="71"/>
      <c r="P229" s="71"/>
      <c r="Q229" s="71"/>
      <c r="R229" s="71">
        <v>2710000.0</v>
      </c>
      <c r="S229" s="71"/>
      <c r="T229" s="71"/>
      <c r="U229" s="71"/>
      <c r="V229" s="71"/>
      <c r="W229" s="71"/>
      <c r="X229" s="71"/>
      <c r="Y229" s="71">
        <v>5578400.0</v>
      </c>
      <c r="Z229" s="72">
        <f t="shared" si="19"/>
        <v>8288400.0</v>
      </c>
      <c r="AA229" s="73">
        <f t="shared" si="20"/>
        <v>7.67116E7</v>
      </c>
      <c r="AB229" s="74">
        <f t="shared" si="21"/>
        <v>0.9024894117647059</v>
      </c>
      <c r="AC229" s="74">
        <f t="shared" si="22"/>
        <v>0.08268611184609877</v>
      </c>
      <c r="AD229" s="74">
        <f t="shared" si="23"/>
        <v>0.09751058823529411</v>
      </c>
      <c r="AE229" s="75">
        <f t="shared" si="24"/>
        <v>1.0</v>
      </c>
    </row>
    <row r="230" spans="8:8" ht="15.75" hidden="1">
      <c r="A230" s="67">
        <v>52360.0</v>
      </c>
      <c r="B230" s="68">
        <v>4.0</v>
      </c>
      <c r="C230" s="68">
        <v>51.0</v>
      </c>
      <c r="D230" s="69" t="s">
        <v>57</v>
      </c>
      <c r="E230" s="68">
        <v>5104.0</v>
      </c>
      <c r="F230" s="69" t="s">
        <v>284</v>
      </c>
      <c r="G230" s="68">
        <v>510401.0</v>
      </c>
      <c r="H230" s="69" t="s">
        <v>285</v>
      </c>
      <c r="I230" s="68">
        <v>5.104012004E9</v>
      </c>
      <c r="J230" s="69" t="s">
        <v>285</v>
      </c>
      <c r="K230" s="70">
        <v>1.028564E9</v>
      </c>
      <c r="L230" s="71">
        <v>8.228512E7</v>
      </c>
      <c r="M230" s="71"/>
      <c r="N230" s="71">
        <v>3.166975E7</v>
      </c>
      <c r="O230" s="71">
        <v>980000.0</v>
      </c>
      <c r="P230" s="71"/>
      <c r="Q230" s="71">
        <v>1400000.0</v>
      </c>
      <c r="R230" s="71">
        <v>50000.0</v>
      </c>
      <c r="S230" s="71"/>
      <c r="T230" s="71">
        <v>1.646E7</v>
      </c>
      <c r="U230" s="71"/>
      <c r="V230" s="71"/>
      <c r="W230" s="71"/>
      <c r="X230" s="71"/>
      <c r="Y230" s="71"/>
      <c r="Z230" s="72">
        <f t="shared" si="19"/>
        <v>5.055975E7</v>
      </c>
      <c r="AA230" s="73">
        <f t="shared" si="20"/>
        <v>3.172537E7</v>
      </c>
      <c r="AB230" s="74">
        <f t="shared" si="21"/>
        <v>0.38555415608557175</v>
      </c>
      <c r="AC230" s="74">
        <f t="shared" si="22"/>
        <v>0.08</v>
      </c>
      <c r="AD230" s="74">
        <f t="shared" si="23"/>
        <v>0.6144458439144282</v>
      </c>
      <c r="AE230" s="75">
        <f t="shared" si="24"/>
        <v>1.0</v>
      </c>
    </row>
    <row r="231" spans="8:8" ht="15.75" hidden="1">
      <c r="A231" s="67">
        <v>52361.0</v>
      </c>
      <c r="B231" s="68">
        <v>4.0</v>
      </c>
      <c r="C231" s="68">
        <v>51.0</v>
      </c>
      <c r="D231" s="69" t="s">
        <v>57</v>
      </c>
      <c r="E231" s="68">
        <v>5104.0</v>
      </c>
      <c r="F231" s="69" t="s">
        <v>284</v>
      </c>
      <c r="G231" s="68">
        <v>510401.0</v>
      </c>
      <c r="H231" s="69" t="s">
        <v>285</v>
      </c>
      <c r="I231" s="68">
        <v>5.104012005E9</v>
      </c>
      <c r="J231" s="69" t="s">
        <v>289</v>
      </c>
      <c r="K231" s="70">
        <v>8.59382E8</v>
      </c>
      <c r="L231" s="71">
        <v>7.198395E7</v>
      </c>
      <c r="M231" s="71"/>
      <c r="N231" s="71">
        <v>1.4631E7</v>
      </c>
      <c r="O231" s="71"/>
      <c r="P231" s="71"/>
      <c r="Q231" s="71">
        <v>4000000.0</v>
      </c>
      <c r="R231" s="71"/>
      <c r="S231" s="71"/>
      <c r="T231" s="71"/>
      <c r="U231" s="71"/>
      <c r="V231" s="71"/>
      <c r="W231" s="71"/>
      <c r="X231" s="71"/>
      <c r="Y231" s="71"/>
      <c r="Z231" s="72">
        <f t="shared" si="19"/>
        <v>1.8631E7</v>
      </c>
      <c r="AA231" s="73">
        <f t="shared" si="20"/>
        <v>5.335295E7</v>
      </c>
      <c r="AB231" s="74">
        <f t="shared" si="21"/>
        <v>0.7411784154662254</v>
      </c>
      <c r="AC231" s="74">
        <f t="shared" si="22"/>
        <v>0.08376245953487506</v>
      </c>
      <c r="AD231" s="74">
        <f t="shared" si="23"/>
        <v>0.2588215845337745</v>
      </c>
      <c r="AE231" s="75">
        <f t="shared" si="24"/>
        <v>1.0</v>
      </c>
    </row>
    <row r="232" spans="8:8" ht="15.75" hidden="1">
      <c r="A232" s="67">
        <v>52362.0</v>
      </c>
      <c r="B232" s="68">
        <v>4.0</v>
      </c>
      <c r="C232" s="68">
        <v>51.0</v>
      </c>
      <c r="D232" s="69" t="s">
        <v>57</v>
      </c>
      <c r="E232" s="68">
        <v>5104.0</v>
      </c>
      <c r="F232" s="69" t="s">
        <v>284</v>
      </c>
      <c r="G232" s="68">
        <v>510401.0</v>
      </c>
      <c r="H232" s="69" t="s">
        <v>285</v>
      </c>
      <c r="I232" s="68">
        <v>5.104012006E9</v>
      </c>
      <c r="J232" s="69" t="s">
        <v>290</v>
      </c>
      <c r="K232" s="70">
        <v>9.50334E8</v>
      </c>
      <c r="L232" s="71">
        <v>7.602672E7</v>
      </c>
      <c r="M232" s="71">
        <v>1.1935E7</v>
      </c>
      <c r="N232" s="71"/>
      <c r="O232" s="71"/>
      <c r="P232" s="71"/>
      <c r="Q232" s="71"/>
      <c r="R232" s="71"/>
      <c r="S232" s="71"/>
      <c r="T232" s="71"/>
      <c r="U232" s="71">
        <v>520000.0</v>
      </c>
      <c r="V232" s="71"/>
      <c r="W232" s="71"/>
      <c r="X232" s="71">
        <v>2794400.0</v>
      </c>
      <c r="Y232" s="71"/>
      <c r="Z232" s="72">
        <f t="shared" si="19"/>
        <v>1.52494E7</v>
      </c>
      <c r="AA232" s="73">
        <f t="shared" si="20"/>
        <v>6.077732E7</v>
      </c>
      <c r="AB232" s="74">
        <f t="shared" si="21"/>
        <v>0.79942051952261</v>
      </c>
      <c r="AC232" s="74">
        <f t="shared" si="22"/>
        <v>0.08</v>
      </c>
      <c r="AD232" s="74">
        <f t="shared" si="23"/>
        <v>0.20057948047739005</v>
      </c>
      <c r="AE232" s="75">
        <f t="shared" si="24"/>
        <v>1.0</v>
      </c>
    </row>
    <row r="233" spans="8:8" ht="15.75" hidden="1">
      <c r="A233" s="67">
        <v>52363.0</v>
      </c>
      <c r="B233" s="68">
        <v>4.0</v>
      </c>
      <c r="C233" s="68">
        <v>51.0</v>
      </c>
      <c r="D233" s="69" t="s">
        <v>57</v>
      </c>
      <c r="E233" s="68">
        <v>5104.0</v>
      </c>
      <c r="F233" s="69" t="s">
        <v>284</v>
      </c>
      <c r="G233" s="68">
        <v>510401.0</v>
      </c>
      <c r="H233" s="69" t="s">
        <v>285</v>
      </c>
      <c r="I233" s="68">
        <v>5.104012007E9</v>
      </c>
      <c r="J233" s="69" t="s">
        <v>291</v>
      </c>
      <c r="K233" s="70">
        <v>9.48455E8</v>
      </c>
      <c r="L233" s="71">
        <v>7.6095E7</v>
      </c>
      <c r="M233" s="71">
        <v>810000.0</v>
      </c>
      <c r="N233" s="71">
        <v>5800000.0</v>
      </c>
      <c r="O233" s="71"/>
      <c r="P233" s="71">
        <v>7674545.0</v>
      </c>
      <c r="Q233" s="71"/>
      <c r="R233" s="71">
        <v>2285000.0</v>
      </c>
      <c r="S233" s="71"/>
      <c r="T233" s="71">
        <v>3487727.0</v>
      </c>
      <c r="U233" s="71">
        <v>1.975E7</v>
      </c>
      <c r="V233" s="71"/>
      <c r="W233" s="71"/>
      <c r="X233" s="71">
        <v>1.22345E7</v>
      </c>
      <c r="Y233" s="71">
        <v>5233500.0</v>
      </c>
      <c r="Z233" s="72">
        <f t="shared" si="19"/>
        <v>5.7275272E7</v>
      </c>
      <c r="AA233" s="73">
        <f t="shared" si="20"/>
        <v>1.8819728E7</v>
      </c>
      <c r="AB233" s="74">
        <f t="shared" si="21"/>
        <v>0.24731885143570537</v>
      </c>
      <c r="AC233" s="74">
        <f t="shared" si="22"/>
        <v>0.08023048009657811</v>
      </c>
      <c r="AD233" s="74">
        <f t="shared" si="23"/>
        <v>0.7526811485642946</v>
      </c>
      <c r="AE233" s="75">
        <f t="shared" si="24"/>
        <v>1.0</v>
      </c>
    </row>
    <row r="234" spans="8:8" ht="15.75" hidden="1">
      <c r="A234" s="67">
        <v>52364.0</v>
      </c>
      <c r="B234" s="68">
        <v>4.0</v>
      </c>
      <c r="C234" s="68">
        <v>51.0</v>
      </c>
      <c r="D234" s="69" t="s">
        <v>57</v>
      </c>
      <c r="E234" s="68">
        <v>5104.0</v>
      </c>
      <c r="F234" s="69" t="s">
        <v>284</v>
      </c>
      <c r="G234" s="68">
        <v>510401.0</v>
      </c>
      <c r="H234" s="69" t="s">
        <v>285</v>
      </c>
      <c r="I234" s="68">
        <v>5.104012008E9</v>
      </c>
      <c r="J234" s="69" t="s">
        <v>292</v>
      </c>
      <c r="K234" s="70">
        <v>1.070084E9</v>
      </c>
      <c r="L234" s="71">
        <v>8.7007139E7</v>
      </c>
      <c r="M234" s="71"/>
      <c r="N234" s="71">
        <v>9761500.0</v>
      </c>
      <c r="O234" s="71"/>
      <c r="P234" s="71"/>
      <c r="Q234" s="71"/>
      <c r="R234" s="71">
        <v>260000.0</v>
      </c>
      <c r="S234" s="71"/>
      <c r="T234" s="71"/>
      <c r="U234" s="71">
        <v>1.08995E7</v>
      </c>
      <c r="V234" s="71"/>
      <c r="W234" s="71"/>
      <c r="X234" s="71">
        <v>1562750.0</v>
      </c>
      <c r="Y234" s="71">
        <v>2.6455E7</v>
      </c>
      <c r="Z234" s="72">
        <f t="shared" si="19"/>
        <v>4.893875E7</v>
      </c>
      <c r="AA234" s="73">
        <f t="shared" si="20"/>
        <v>3.8068389E7</v>
      </c>
      <c r="AB234" s="74">
        <f t="shared" si="21"/>
        <v>0.4375317869031414</v>
      </c>
      <c r="AC234" s="74">
        <f t="shared" si="22"/>
        <v>0.08130870006466782</v>
      </c>
      <c r="AD234" s="74">
        <f t="shared" si="23"/>
        <v>0.5624682130968587</v>
      </c>
      <c r="AE234" s="75">
        <f t="shared" si="24"/>
        <v>1.0</v>
      </c>
    </row>
    <row r="235" spans="8:8" ht="15.75" hidden="1">
      <c r="A235" s="67">
        <v>52365.0</v>
      </c>
      <c r="B235" s="68">
        <v>4.0</v>
      </c>
      <c r="C235" s="68">
        <v>51.0</v>
      </c>
      <c r="D235" s="69" t="s">
        <v>57</v>
      </c>
      <c r="E235" s="68">
        <v>5104.0</v>
      </c>
      <c r="F235" s="69" t="s">
        <v>284</v>
      </c>
      <c r="G235" s="68">
        <v>510401.0</v>
      </c>
      <c r="H235" s="69" t="s">
        <v>285</v>
      </c>
      <c r="I235" s="68">
        <v>5.104012009E9</v>
      </c>
      <c r="J235" s="69" t="s">
        <v>293</v>
      </c>
      <c r="K235" s="70">
        <v>9.56825E8</v>
      </c>
      <c r="L235" s="71">
        <v>7.7815216E7</v>
      </c>
      <c r="M235" s="71"/>
      <c r="N235" s="71">
        <v>6639000.0</v>
      </c>
      <c r="O235" s="71"/>
      <c r="P235" s="71"/>
      <c r="Q235" s="71"/>
      <c r="R235" s="71"/>
      <c r="S235" s="71"/>
      <c r="T235" s="71"/>
      <c r="U235" s="71">
        <v>400000.0</v>
      </c>
      <c r="V235" s="71"/>
      <c r="W235" s="71"/>
      <c r="X235" s="71">
        <v>1.205E7</v>
      </c>
      <c r="Y235" s="71"/>
      <c r="Z235" s="72">
        <f t="shared" si="19"/>
        <v>1.9089E7</v>
      </c>
      <c r="AA235" s="73">
        <f t="shared" si="20"/>
        <v>5.8726216E7</v>
      </c>
      <c r="AB235" s="74">
        <f t="shared" si="21"/>
        <v>0.7546880805419856</v>
      </c>
      <c r="AC235" s="74">
        <f t="shared" si="22"/>
        <v>0.08132648707966451</v>
      </c>
      <c r="AD235" s="74">
        <f t="shared" si="23"/>
        <v>0.24531191945801448</v>
      </c>
      <c r="AE235" s="75">
        <f t="shared" si="24"/>
        <v>1.0</v>
      </c>
    </row>
    <row r="236" spans="8:8" ht="15.75" hidden="1">
      <c r="A236" s="67">
        <v>52366.0</v>
      </c>
      <c r="B236" s="68">
        <v>4.0</v>
      </c>
      <c r="C236" s="68">
        <v>51.0</v>
      </c>
      <c r="D236" s="69" t="s">
        <v>57</v>
      </c>
      <c r="E236" s="68">
        <v>5104.0</v>
      </c>
      <c r="F236" s="69" t="s">
        <v>284</v>
      </c>
      <c r="G236" s="68">
        <v>510401.0</v>
      </c>
      <c r="H236" s="69" t="s">
        <v>285</v>
      </c>
      <c r="I236" s="68">
        <v>5.10401201E9</v>
      </c>
      <c r="J236" s="69" t="s">
        <v>294</v>
      </c>
      <c r="K236" s="70">
        <v>8.63253E8</v>
      </c>
      <c r="L236" s="71">
        <v>7.0E7</v>
      </c>
      <c r="M236" s="71"/>
      <c r="N236" s="71"/>
      <c r="O236" s="71"/>
      <c r="P236" s="71"/>
      <c r="Q236" s="71">
        <v>6700000.0</v>
      </c>
      <c r="R236" s="71">
        <v>2800000.0</v>
      </c>
      <c r="S236" s="71"/>
      <c r="T236" s="71">
        <v>300000.0</v>
      </c>
      <c r="U236" s="71">
        <v>8011500.0</v>
      </c>
      <c r="V236" s="71"/>
      <c r="W236" s="71"/>
      <c r="X236" s="71">
        <v>5218000.0</v>
      </c>
      <c r="Y236" s="71">
        <v>3249000.0</v>
      </c>
      <c r="Z236" s="72">
        <f t="shared" si="19"/>
        <v>2.62785E7</v>
      </c>
      <c r="AA236" s="73">
        <f t="shared" si="20"/>
        <v>4.37215E7</v>
      </c>
      <c r="AB236" s="74">
        <f t="shared" si="21"/>
        <v>0.6245928571428572</v>
      </c>
      <c r="AC236" s="74">
        <f t="shared" si="22"/>
        <v>0.08108862639342117</v>
      </c>
      <c r="AD236" s="74">
        <f t="shared" si="23"/>
        <v>0.3754071428571429</v>
      </c>
      <c r="AE236" s="75">
        <f t="shared" si="24"/>
        <v>1.0</v>
      </c>
    </row>
    <row r="237" spans="8:8" ht="15.75" hidden="1">
      <c r="A237" s="67">
        <v>52367.0</v>
      </c>
      <c r="B237" s="68">
        <v>4.0</v>
      </c>
      <c r="C237" s="68">
        <v>51.0</v>
      </c>
      <c r="D237" s="69" t="s">
        <v>57</v>
      </c>
      <c r="E237" s="68">
        <v>5104.0</v>
      </c>
      <c r="F237" s="69" t="s">
        <v>284</v>
      </c>
      <c r="G237" s="68">
        <v>510401.0</v>
      </c>
      <c r="H237" s="69" t="s">
        <v>285</v>
      </c>
      <c r="I237" s="68">
        <v>5.104012011E9</v>
      </c>
      <c r="J237" s="69" t="s">
        <v>295</v>
      </c>
      <c r="K237" s="70">
        <v>9.37989E8</v>
      </c>
      <c r="L237" s="71">
        <v>7.503912E7</v>
      </c>
      <c r="M237" s="71">
        <v>0.0</v>
      </c>
      <c r="N237" s="71">
        <v>0.0</v>
      </c>
      <c r="O237" s="71">
        <v>0.0</v>
      </c>
      <c r="P237" s="71">
        <v>0.0</v>
      </c>
      <c r="Q237" s="71">
        <v>0.0</v>
      </c>
      <c r="R237" s="71">
        <v>0.0</v>
      </c>
      <c r="S237" s="71">
        <v>0.0</v>
      </c>
      <c r="T237" s="71">
        <v>0.0</v>
      </c>
      <c r="U237" s="71">
        <v>7800000.0</v>
      </c>
      <c r="V237" s="71">
        <v>0.0</v>
      </c>
      <c r="W237" s="71">
        <v>0.0</v>
      </c>
      <c r="X237" s="71">
        <v>900000.0</v>
      </c>
      <c r="Y237" s="71">
        <v>0.0</v>
      </c>
      <c r="Z237" s="72">
        <f t="shared" si="19"/>
        <v>8700000.0</v>
      </c>
      <c r="AA237" s="73">
        <f t="shared" si="20"/>
        <v>6.633912E7</v>
      </c>
      <c r="AB237" s="74">
        <f t="shared" si="21"/>
        <v>0.884060474056732</v>
      </c>
      <c r="AC237" s="74">
        <f t="shared" si="22"/>
        <v>0.08</v>
      </c>
      <c r="AD237" s="74">
        <f t="shared" si="23"/>
        <v>0.115939525943268</v>
      </c>
      <c r="AE237" s="75">
        <f t="shared" si="24"/>
        <v>1.0</v>
      </c>
    </row>
    <row r="238" spans="8:8" ht="15.75" hidden="1">
      <c r="A238" s="67">
        <v>52368.0</v>
      </c>
      <c r="B238" s="68">
        <v>4.0</v>
      </c>
      <c r="C238" s="68">
        <v>51.0</v>
      </c>
      <c r="D238" s="69" t="s">
        <v>57</v>
      </c>
      <c r="E238" s="68">
        <v>5104.0</v>
      </c>
      <c r="F238" s="69" t="s">
        <v>284</v>
      </c>
      <c r="G238" s="68">
        <v>510401.0</v>
      </c>
      <c r="H238" s="69" t="s">
        <v>285</v>
      </c>
      <c r="I238" s="68">
        <v>5.104012012E9</v>
      </c>
      <c r="J238" s="69" t="s">
        <v>296</v>
      </c>
      <c r="K238" s="70">
        <v>1.016531E9</v>
      </c>
      <c r="L238" s="105">
        <v>8.220285515E7</v>
      </c>
      <c r="M238" s="71">
        <v>0.0</v>
      </c>
      <c r="N238" s="71">
        <v>0.0</v>
      </c>
      <c r="O238" s="71">
        <v>0.0</v>
      </c>
      <c r="P238" s="71">
        <v>0.0</v>
      </c>
      <c r="Q238" s="71">
        <v>0.0</v>
      </c>
      <c r="R238" s="71">
        <v>125000.0</v>
      </c>
      <c r="S238" s="71">
        <v>0.0</v>
      </c>
      <c r="T238" s="71">
        <v>0.0</v>
      </c>
      <c r="U238" s="71">
        <v>2753000.0</v>
      </c>
      <c r="V238" s="71">
        <v>0.0</v>
      </c>
      <c r="W238" s="71">
        <v>0.0</v>
      </c>
      <c r="X238" s="71">
        <v>6584215.0</v>
      </c>
      <c r="Y238" s="71">
        <v>4374940.0</v>
      </c>
      <c r="Z238" s="72">
        <f t="shared" si="19"/>
        <v>1.3837155E7</v>
      </c>
      <c r="AA238" s="73">
        <f t="shared" si="20"/>
        <v>6.836570015E7</v>
      </c>
      <c r="AB238" s="74">
        <f t="shared" si="21"/>
        <v>0.8316706278054382</v>
      </c>
      <c r="AC238" s="74">
        <f t="shared" si="22"/>
        <v>0.08086605833958828</v>
      </c>
      <c r="AD238" s="74">
        <f t="shared" si="23"/>
        <v>0.16832937219456176</v>
      </c>
      <c r="AE238" s="75">
        <f t="shared" si="24"/>
        <v>1.0</v>
      </c>
    </row>
    <row r="239" spans="8:8" s="78" ht="15.75" hidden="1" customFormat="1">
      <c r="A239" s="79">
        <v>52369.0</v>
      </c>
      <c r="B239" s="80">
        <v>4.0</v>
      </c>
      <c r="C239" s="80">
        <v>51.0</v>
      </c>
      <c r="D239" s="81" t="s">
        <v>57</v>
      </c>
      <c r="E239" s="80">
        <v>5104.0</v>
      </c>
      <c r="F239" s="81" t="s">
        <v>284</v>
      </c>
      <c r="G239" s="80">
        <v>510402.0</v>
      </c>
      <c r="H239" s="81" t="s">
        <v>297</v>
      </c>
      <c r="I239" s="80">
        <v>5.104022001E9</v>
      </c>
      <c r="J239" s="81" t="s">
        <v>298</v>
      </c>
      <c r="K239" s="82">
        <v>9.37134E8</v>
      </c>
      <c r="L239" s="107">
        <v>1.0383562782E8</v>
      </c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91">
        <f t="shared" si="19"/>
        <v>0.0</v>
      </c>
      <c r="AA239" s="92">
        <f t="shared" si="20"/>
        <v>1.0383562782E8</v>
      </c>
      <c r="AB239" s="84">
        <f t="shared" si="21"/>
        <v>1.0</v>
      </c>
      <c r="AC239" s="84">
        <f t="shared" si="22"/>
        <v>0.11080125981983366</v>
      </c>
      <c r="AD239" s="84">
        <f t="shared" si="23"/>
        <v>0.0</v>
      </c>
      <c r="AE239" s="85">
        <f t="shared" si="24"/>
        <v>1.0</v>
      </c>
    </row>
    <row r="240" spans="8:8" ht="15.75" hidden="1">
      <c r="A240" s="67">
        <v>52370.0</v>
      </c>
      <c r="B240" s="68">
        <v>4.0</v>
      </c>
      <c r="C240" s="68">
        <v>51.0</v>
      </c>
      <c r="D240" s="69" t="s">
        <v>57</v>
      </c>
      <c r="E240" s="68">
        <v>5104.0</v>
      </c>
      <c r="F240" s="69" t="s">
        <v>284</v>
      </c>
      <c r="G240" s="68">
        <v>510402.0</v>
      </c>
      <c r="H240" s="69" t="s">
        <v>297</v>
      </c>
      <c r="I240" s="68">
        <v>5.104022002E9</v>
      </c>
      <c r="J240" s="69" t="s">
        <v>299</v>
      </c>
      <c r="K240" s="70">
        <v>9.7525E8</v>
      </c>
      <c r="L240" s="71">
        <v>9.1384144E7</v>
      </c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2">
        <f t="shared" si="19"/>
        <v>0.0</v>
      </c>
      <c r="AA240" s="73">
        <f t="shared" si="20"/>
        <v>9.1384144E7</v>
      </c>
      <c r="AB240" s="74">
        <f t="shared" si="21"/>
        <v>1.0</v>
      </c>
      <c r="AC240" s="74">
        <f t="shared" si="22"/>
        <v>0.09370330069213022</v>
      </c>
      <c r="AD240" s="74">
        <f t="shared" si="23"/>
        <v>0.0</v>
      </c>
      <c r="AE240" s="75">
        <f t="shared" si="24"/>
        <v>1.0</v>
      </c>
    </row>
    <row r="241" spans="8:8" ht="15.75" hidden="1">
      <c r="A241" s="67">
        <v>52371.0</v>
      </c>
      <c r="B241" s="68">
        <v>4.0</v>
      </c>
      <c r="C241" s="68">
        <v>51.0</v>
      </c>
      <c r="D241" s="69" t="s">
        <v>57</v>
      </c>
      <c r="E241" s="68">
        <v>5104.0</v>
      </c>
      <c r="F241" s="69" t="s">
        <v>284</v>
      </c>
      <c r="G241" s="68">
        <v>510402.0</v>
      </c>
      <c r="H241" s="69" t="s">
        <v>297</v>
      </c>
      <c r="I241" s="68">
        <v>5.104022003E9</v>
      </c>
      <c r="J241" s="69" t="s">
        <v>300</v>
      </c>
      <c r="K241" s="70">
        <v>1.058492E9</v>
      </c>
      <c r="L241" s="71">
        <v>8.5E7</v>
      </c>
      <c r="M241" s="71"/>
      <c r="N241" s="71">
        <v>4.0284E7</v>
      </c>
      <c r="O241" s="71"/>
      <c r="P241" s="71"/>
      <c r="Q241" s="71"/>
      <c r="R241" s="71">
        <v>1150000.0</v>
      </c>
      <c r="S241" s="71"/>
      <c r="T241" s="71"/>
      <c r="U241" s="71"/>
      <c r="V241" s="71"/>
      <c r="W241" s="71"/>
      <c r="X241" s="71"/>
      <c r="Y241" s="71"/>
      <c r="Z241" s="72">
        <f t="shared" si="19"/>
        <v>4.1434E7</v>
      </c>
      <c r="AA241" s="73">
        <f t="shared" si="20"/>
        <v>4.3566E7</v>
      </c>
      <c r="AB241" s="74">
        <f t="shared" si="21"/>
        <v>0.5125411764705883</v>
      </c>
      <c r="AC241" s="74">
        <f t="shared" si="22"/>
        <v>0.08030292151475873</v>
      </c>
      <c r="AD241" s="74">
        <f t="shared" si="23"/>
        <v>0.4874588235294118</v>
      </c>
      <c r="AE241" s="75">
        <f t="shared" si="24"/>
        <v>1.0</v>
      </c>
    </row>
    <row r="242" spans="8:8" ht="15.75" hidden="1">
      <c r="A242" s="67">
        <v>52372.0</v>
      </c>
      <c r="B242" s="68">
        <v>4.0</v>
      </c>
      <c r="C242" s="68">
        <v>51.0</v>
      </c>
      <c r="D242" s="69" t="s">
        <v>57</v>
      </c>
      <c r="E242" s="68">
        <v>5104.0</v>
      </c>
      <c r="F242" s="69" t="s">
        <v>284</v>
      </c>
      <c r="G242" s="68">
        <v>510402.0</v>
      </c>
      <c r="H242" s="69" t="s">
        <v>297</v>
      </c>
      <c r="I242" s="68">
        <v>5.104022004E9</v>
      </c>
      <c r="J242" s="69" t="s">
        <v>301</v>
      </c>
      <c r="K242" s="70">
        <v>9.31146E8</v>
      </c>
      <c r="L242" s="71">
        <v>7.5E7</v>
      </c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2">
        <f t="shared" si="19"/>
        <v>0.0</v>
      </c>
      <c r="AA242" s="73">
        <f t="shared" si="20"/>
        <v>7.5E7</v>
      </c>
      <c r="AB242" s="74">
        <f t="shared" si="21"/>
        <v>1.0</v>
      </c>
      <c r="AC242" s="74">
        <f t="shared" si="22"/>
        <v>0.08054590794569273</v>
      </c>
      <c r="AD242" s="74">
        <f t="shared" si="23"/>
        <v>0.0</v>
      </c>
      <c r="AE242" s="75">
        <f t="shared" si="24"/>
        <v>1.0</v>
      </c>
    </row>
    <row r="243" spans="8:8" ht="15.75" hidden="1">
      <c r="A243" s="67">
        <v>52373.0</v>
      </c>
      <c r="B243" s="68">
        <v>4.0</v>
      </c>
      <c r="C243" s="68">
        <v>51.0</v>
      </c>
      <c r="D243" s="69" t="s">
        <v>57</v>
      </c>
      <c r="E243" s="68">
        <v>5104.0</v>
      </c>
      <c r="F243" s="69" t="s">
        <v>284</v>
      </c>
      <c r="G243" s="68">
        <v>510402.0</v>
      </c>
      <c r="H243" s="69" t="s">
        <v>297</v>
      </c>
      <c r="I243" s="68">
        <v>5.104022005E9</v>
      </c>
      <c r="J243" s="69" t="s">
        <v>297</v>
      </c>
      <c r="K243" s="70">
        <v>1.081879E9</v>
      </c>
      <c r="L243" s="71">
        <v>1.190066E8</v>
      </c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2">
        <f t="shared" si="19"/>
        <v>0.0</v>
      </c>
      <c r="AA243" s="73">
        <f t="shared" si="20"/>
        <v>1.190066E8</v>
      </c>
      <c r="AB243" s="74">
        <f t="shared" si="21"/>
        <v>1.0</v>
      </c>
      <c r="AC243" s="74">
        <f t="shared" si="22"/>
        <v>0.10999991681139942</v>
      </c>
      <c r="AD243" s="74">
        <f t="shared" si="23"/>
        <v>0.0</v>
      </c>
      <c r="AE243" s="75">
        <f t="shared" si="24"/>
        <v>1.0</v>
      </c>
    </row>
    <row r="244" spans="8:8" ht="15.75" hidden="1">
      <c r="A244" s="67">
        <v>52374.0</v>
      </c>
      <c r="B244" s="68">
        <v>4.0</v>
      </c>
      <c r="C244" s="68">
        <v>51.0</v>
      </c>
      <c r="D244" s="69" t="s">
        <v>57</v>
      </c>
      <c r="E244" s="68">
        <v>5104.0</v>
      </c>
      <c r="F244" s="69" t="s">
        <v>284</v>
      </c>
      <c r="G244" s="68">
        <v>510402.0</v>
      </c>
      <c r="H244" s="69" t="s">
        <v>297</v>
      </c>
      <c r="I244" s="68">
        <v>5.104022006E9</v>
      </c>
      <c r="J244" s="69" t="s">
        <v>196</v>
      </c>
      <c r="K244" s="70">
        <v>1.013726E9</v>
      </c>
      <c r="L244" s="71">
        <v>8.15E7</v>
      </c>
      <c r="M244" s="71">
        <v>3933000.0</v>
      </c>
      <c r="N244" s="71">
        <v>3.1578975E7</v>
      </c>
      <c r="O244" s="71">
        <v>467000.0</v>
      </c>
      <c r="P244" s="71">
        <v>70000.0</v>
      </c>
      <c r="Q244" s="71">
        <v>0.0</v>
      </c>
      <c r="R244" s="71">
        <v>870000.0</v>
      </c>
      <c r="S244" s="71">
        <v>0.0</v>
      </c>
      <c r="T244" s="71">
        <v>420000.0</v>
      </c>
      <c r="U244" s="71">
        <v>0.0</v>
      </c>
      <c r="V244" s="71">
        <v>0.0</v>
      </c>
      <c r="W244" s="71">
        <v>300000.0</v>
      </c>
      <c r="X244" s="71">
        <v>2.31467E7</v>
      </c>
      <c r="Y244" s="71">
        <v>1395000.0</v>
      </c>
      <c r="Z244" s="72">
        <f t="shared" si="19"/>
        <v>6.2180675E7</v>
      </c>
      <c r="AA244" s="73">
        <f t="shared" si="20"/>
        <v>1.9319325E7</v>
      </c>
      <c r="AB244" s="74">
        <f t="shared" si="21"/>
        <v>0.23704693251533743</v>
      </c>
      <c r="AC244" s="74">
        <f t="shared" si="22"/>
        <v>0.08039647794374417</v>
      </c>
      <c r="AD244" s="74">
        <f t="shared" si="23"/>
        <v>0.7629530674846626</v>
      </c>
      <c r="AE244" s="75">
        <f t="shared" si="24"/>
        <v>1.0</v>
      </c>
    </row>
    <row r="245" spans="8:8" ht="15.75" hidden="1">
      <c r="A245" s="67">
        <v>52375.0</v>
      </c>
      <c r="B245" s="68">
        <v>4.0</v>
      </c>
      <c r="C245" s="68">
        <v>51.0</v>
      </c>
      <c r="D245" s="69" t="s">
        <v>57</v>
      </c>
      <c r="E245" s="68">
        <v>5104.0</v>
      </c>
      <c r="F245" s="69" t="s">
        <v>284</v>
      </c>
      <c r="G245" s="68">
        <v>510402.0</v>
      </c>
      <c r="H245" s="69" t="s">
        <v>297</v>
      </c>
      <c r="I245" s="68">
        <v>5.104022007E9</v>
      </c>
      <c r="J245" s="69" t="s">
        <v>302</v>
      </c>
      <c r="K245" s="70">
        <v>1.018135E9</v>
      </c>
      <c r="L245" s="71">
        <v>1.2092E8</v>
      </c>
      <c r="M245" s="71">
        <v>847000.0</v>
      </c>
      <c r="N245" s="71">
        <v>2.033E7</v>
      </c>
      <c r="O245" s="71">
        <v>100000.0</v>
      </c>
      <c r="P245" s="71">
        <v>2475000.0</v>
      </c>
      <c r="Q245" s="71">
        <v>1.7672E7</v>
      </c>
      <c r="R245" s="71">
        <v>25000.0</v>
      </c>
      <c r="S245" s="71">
        <v>0.0</v>
      </c>
      <c r="T245" s="71">
        <v>1100000.0</v>
      </c>
      <c r="U245" s="71">
        <v>3.45E7</v>
      </c>
      <c r="V245" s="71">
        <v>0.0</v>
      </c>
      <c r="W245" s="71">
        <v>0.0</v>
      </c>
      <c r="X245" s="71">
        <v>1824075.0</v>
      </c>
      <c r="Y245" s="71">
        <v>109000.0</v>
      </c>
      <c r="Z245" s="72">
        <f t="shared" si="19"/>
        <v>7.8982075E7</v>
      </c>
      <c r="AA245" s="73">
        <f t="shared" si="20"/>
        <v>4.1937925E7</v>
      </c>
      <c r="AB245" s="74">
        <f t="shared" si="21"/>
        <v>0.346823726430698</v>
      </c>
      <c r="AC245" s="74">
        <f t="shared" si="22"/>
        <v>0.11876617540895854</v>
      </c>
      <c r="AD245" s="74">
        <f t="shared" si="23"/>
        <v>0.653176273569302</v>
      </c>
      <c r="AE245" s="75">
        <f t="shared" si="24"/>
        <v>1.0</v>
      </c>
    </row>
    <row r="246" spans="8:8" ht="15.75" hidden="1">
      <c r="A246" s="67">
        <v>52376.0</v>
      </c>
      <c r="B246" s="68">
        <v>4.0</v>
      </c>
      <c r="C246" s="68">
        <v>51.0</v>
      </c>
      <c r="D246" s="69" t="s">
        <v>57</v>
      </c>
      <c r="E246" s="68">
        <v>5104.0</v>
      </c>
      <c r="F246" s="69" t="s">
        <v>284</v>
      </c>
      <c r="G246" s="68">
        <v>510402.0</v>
      </c>
      <c r="H246" s="69" t="s">
        <v>297</v>
      </c>
      <c r="I246" s="68">
        <v>5.104022008E9</v>
      </c>
      <c r="J246" s="69" t="s">
        <v>303</v>
      </c>
      <c r="K246" s="70">
        <v>9.26337E8</v>
      </c>
      <c r="L246" s="71">
        <v>7.5E7</v>
      </c>
      <c r="M246" s="71">
        <v>0.0</v>
      </c>
      <c r="N246" s="71">
        <v>1.94495E7</v>
      </c>
      <c r="O246" s="71">
        <v>0.0</v>
      </c>
      <c r="P246" s="71">
        <v>0.0</v>
      </c>
      <c r="Q246" s="71">
        <v>0.0</v>
      </c>
      <c r="R246" s="71">
        <v>0.0</v>
      </c>
      <c r="S246" s="71">
        <v>0.0</v>
      </c>
      <c r="T246" s="71">
        <v>0.0</v>
      </c>
      <c r="U246" s="71">
        <v>1890000.0</v>
      </c>
      <c r="V246" s="71">
        <v>0.0</v>
      </c>
      <c r="W246" s="71">
        <v>0.0</v>
      </c>
      <c r="X246" s="71">
        <v>0.0</v>
      </c>
      <c r="Y246" s="71">
        <v>1890000.0</v>
      </c>
      <c r="Z246" s="72">
        <f t="shared" si="19"/>
        <v>2.32295E7</v>
      </c>
      <c r="AA246" s="73">
        <f t="shared" si="20"/>
        <v>5.17705E7</v>
      </c>
      <c r="AB246" s="74">
        <f t="shared" si="21"/>
        <v>0.6902733333333333</v>
      </c>
      <c r="AC246" s="74">
        <f t="shared" si="22"/>
        <v>0.08096405519805427</v>
      </c>
      <c r="AD246" s="74">
        <f t="shared" si="23"/>
        <v>0.30972666666666665</v>
      </c>
      <c r="AE246" s="75">
        <f t="shared" si="24"/>
        <v>1.0</v>
      </c>
    </row>
    <row r="247" spans="8:8" ht="15.75" hidden="1">
      <c r="A247" s="67">
        <v>52377.0</v>
      </c>
      <c r="B247" s="68">
        <v>4.0</v>
      </c>
      <c r="C247" s="68">
        <v>51.0</v>
      </c>
      <c r="D247" s="69" t="s">
        <v>57</v>
      </c>
      <c r="E247" s="68">
        <v>5104.0</v>
      </c>
      <c r="F247" s="69" t="s">
        <v>284</v>
      </c>
      <c r="G247" s="68">
        <v>510402.0</v>
      </c>
      <c r="H247" s="69" t="s">
        <v>297</v>
      </c>
      <c r="I247" s="68">
        <v>5.104022009E9</v>
      </c>
      <c r="J247" s="69" t="s">
        <v>304</v>
      </c>
      <c r="K247" s="70">
        <v>7.9853E8</v>
      </c>
      <c r="L247" s="71">
        <v>9.12482E7</v>
      </c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2">
        <f t="shared" si="19"/>
        <v>0.0</v>
      </c>
      <c r="AA247" s="73">
        <f t="shared" si="20"/>
        <v>9.12482E7</v>
      </c>
      <c r="AB247" s="74">
        <f t="shared" si="21"/>
        <v>1.0</v>
      </c>
      <c r="AC247" s="74">
        <f t="shared" si="22"/>
        <v>0.11427022153206517</v>
      </c>
      <c r="AD247" s="74">
        <f t="shared" si="23"/>
        <v>0.0</v>
      </c>
      <c r="AE247" s="75">
        <f t="shared" si="24"/>
        <v>1.0</v>
      </c>
    </row>
    <row r="248" spans="8:8" s="78" ht="15.75" hidden="1" customFormat="1">
      <c r="A248" s="79">
        <v>52378.0</v>
      </c>
      <c r="B248" s="80">
        <v>4.0</v>
      </c>
      <c r="C248" s="80">
        <v>51.0</v>
      </c>
      <c r="D248" s="81" t="s">
        <v>57</v>
      </c>
      <c r="E248" s="80">
        <v>5104.0</v>
      </c>
      <c r="F248" s="81" t="s">
        <v>284</v>
      </c>
      <c r="G248" s="80">
        <v>510403.0</v>
      </c>
      <c r="H248" s="81" t="s">
        <v>284</v>
      </c>
      <c r="I248" s="80">
        <v>5.104032001E9</v>
      </c>
      <c r="J248" s="81" t="s">
        <v>305</v>
      </c>
      <c r="K248" s="82">
        <v>1.323247E9</v>
      </c>
      <c r="L248" s="83">
        <v>1.0585976E8</v>
      </c>
      <c r="M248" s="83">
        <v>3.2852E7</v>
      </c>
      <c r="N248" s="83"/>
      <c r="O248" s="83">
        <v>425000.0</v>
      </c>
      <c r="P248" s="83">
        <v>6384000.0</v>
      </c>
      <c r="Q248" s="83"/>
      <c r="R248" s="83">
        <v>840000.0</v>
      </c>
      <c r="S248" s="83"/>
      <c r="T248" s="83">
        <v>560000.0</v>
      </c>
      <c r="U248" s="83"/>
      <c r="V248" s="83"/>
      <c r="W248" s="83"/>
      <c r="X248" s="83">
        <v>1.3583E7</v>
      </c>
      <c r="Y248" s="83"/>
      <c r="Z248" s="91">
        <f t="shared" si="19"/>
        <v>5.4644E7</v>
      </c>
      <c r="AA248" s="92">
        <f t="shared" si="20"/>
        <v>5.121576E7</v>
      </c>
      <c r="AB248" s="84">
        <f t="shared" si="21"/>
        <v>0.4838076337977717</v>
      </c>
      <c r="AC248" s="84">
        <f t="shared" si="22"/>
        <v>0.08</v>
      </c>
      <c r="AD248" s="84">
        <f t="shared" si="23"/>
        <v>0.5161923662022283</v>
      </c>
      <c r="AE248" s="85">
        <f t="shared" si="24"/>
        <v>1.0</v>
      </c>
    </row>
    <row r="249" spans="8:8" ht="15.75" hidden="1">
      <c r="A249" s="67">
        <v>52379.0</v>
      </c>
      <c r="B249" s="68">
        <v>4.0</v>
      </c>
      <c r="C249" s="68">
        <v>51.0</v>
      </c>
      <c r="D249" s="69" t="s">
        <v>57</v>
      </c>
      <c r="E249" s="68">
        <v>5104.0</v>
      </c>
      <c r="F249" s="69" t="s">
        <v>284</v>
      </c>
      <c r="G249" s="68">
        <v>510403.0</v>
      </c>
      <c r="H249" s="69" t="s">
        <v>284</v>
      </c>
      <c r="I249" s="68">
        <v>5.104032002E9</v>
      </c>
      <c r="J249" s="69" t="s">
        <v>306</v>
      </c>
      <c r="K249" s="70">
        <v>1.106689E9</v>
      </c>
      <c r="L249" s="71">
        <v>9.0E7</v>
      </c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2">
        <f t="shared" si="19"/>
        <v>0.0</v>
      </c>
      <c r="AA249" s="73">
        <f t="shared" si="20"/>
        <v>9.0E7</v>
      </c>
      <c r="AB249" s="74">
        <f t="shared" si="21"/>
        <v>1.0</v>
      </c>
      <c r="AC249" s="74">
        <f t="shared" si="22"/>
        <v>0.08132366003457159</v>
      </c>
      <c r="AD249" s="74">
        <f t="shared" si="23"/>
        <v>0.0</v>
      </c>
      <c r="AE249" s="75">
        <f t="shared" si="24"/>
        <v>1.0</v>
      </c>
    </row>
    <row r="250" spans="8:8" ht="15.75" hidden="1">
      <c r="A250" s="67">
        <v>52380.0</v>
      </c>
      <c r="B250" s="68">
        <v>4.0</v>
      </c>
      <c r="C250" s="68">
        <v>51.0</v>
      </c>
      <c r="D250" s="69" t="s">
        <v>57</v>
      </c>
      <c r="E250" s="68">
        <v>5104.0</v>
      </c>
      <c r="F250" s="69" t="s">
        <v>284</v>
      </c>
      <c r="G250" s="68">
        <v>510403.0</v>
      </c>
      <c r="H250" s="69" t="s">
        <v>284</v>
      </c>
      <c r="I250" s="68">
        <v>5.104032004E9</v>
      </c>
      <c r="J250" s="69" t="s">
        <v>307</v>
      </c>
      <c r="K250" s="70">
        <v>9.85001E8</v>
      </c>
      <c r="L250" s="71">
        <v>9.0E7</v>
      </c>
      <c r="M250" s="71">
        <v>0.0</v>
      </c>
      <c r="N250" s="71">
        <v>5760000.0</v>
      </c>
      <c r="O250" s="71">
        <v>0.0</v>
      </c>
      <c r="P250" s="71">
        <v>5100000.0</v>
      </c>
      <c r="Q250" s="71">
        <v>4500000.0</v>
      </c>
      <c r="R250" s="71">
        <v>500000.0</v>
      </c>
      <c r="S250" s="71">
        <v>0.0</v>
      </c>
      <c r="T250" s="71">
        <v>0.0</v>
      </c>
      <c r="U250" s="71">
        <v>0.0</v>
      </c>
      <c r="V250" s="71">
        <v>0.0</v>
      </c>
      <c r="W250" s="71">
        <v>0.0</v>
      </c>
      <c r="X250" s="71">
        <v>1.7545E7</v>
      </c>
      <c r="Y250" s="71">
        <v>1866000.0</v>
      </c>
      <c r="Z250" s="72">
        <f t="shared" si="19"/>
        <v>3.5271E7</v>
      </c>
      <c r="AA250" s="73">
        <f t="shared" si="20"/>
        <v>5.4729E7</v>
      </c>
      <c r="AB250" s="74">
        <f t="shared" si="21"/>
        <v>0.6081</v>
      </c>
      <c r="AC250" s="74">
        <f t="shared" si="22"/>
        <v>0.09137046561374049</v>
      </c>
      <c r="AD250" s="74">
        <f t="shared" si="23"/>
        <v>0.3919</v>
      </c>
      <c r="AE250" s="75">
        <f t="shared" si="24"/>
        <v>1.0</v>
      </c>
    </row>
    <row r="251" spans="8:8" ht="15.75" hidden="1">
      <c r="A251" s="67">
        <v>52381.0</v>
      </c>
      <c r="B251" s="68">
        <v>4.0</v>
      </c>
      <c r="C251" s="68">
        <v>51.0</v>
      </c>
      <c r="D251" s="69" t="s">
        <v>57</v>
      </c>
      <c r="E251" s="68">
        <v>5104.0</v>
      </c>
      <c r="F251" s="69" t="s">
        <v>284</v>
      </c>
      <c r="G251" s="68">
        <v>510403.0</v>
      </c>
      <c r="H251" s="69" t="s">
        <v>284</v>
      </c>
      <c r="I251" s="68">
        <v>5.104032009E9</v>
      </c>
      <c r="J251" s="69" t="s">
        <v>308</v>
      </c>
      <c r="K251" s="70">
        <v>1.280953E9</v>
      </c>
      <c r="L251" s="71">
        <v>1.16341913E8</v>
      </c>
      <c r="M251" s="71">
        <v>1355000.0</v>
      </c>
      <c r="N251" s="71">
        <v>1.2315E7</v>
      </c>
      <c r="O251" s="71"/>
      <c r="P251" s="71">
        <v>3819306.0</v>
      </c>
      <c r="Q251" s="71">
        <v>1450000.0</v>
      </c>
      <c r="R251" s="71">
        <v>2904000.0</v>
      </c>
      <c r="S251" s="71"/>
      <c r="T251" s="71"/>
      <c r="U251" s="71">
        <v>1.1047044E7</v>
      </c>
      <c r="V251" s="71"/>
      <c r="W251" s="71"/>
      <c r="X251" s="71"/>
      <c r="Y251" s="71"/>
      <c r="Z251" s="72">
        <f t="shared" si="19"/>
        <v>3.289035E7</v>
      </c>
      <c r="AA251" s="73">
        <f t="shared" si="20"/>
        <v>8.3451563E7</v>
      </c>
      <c r="AB251" s="74">
        <f t="shared" si="21"/>
        <v>0.7172957780056445</v>
      </c>
      <c r="AC251" s="74">
        <f t="shared" si="22"/>
        <v>0.09082449785433189</v>
      </c>
      <c r="AD251" s="74">
        <f t="shared" si="23"/>
        <v>0.2827042219943556</v>
      </c>
      <c r="AE251" s="75">
        <f t="shared" si="24"/>
        <v>1.000000000000001</v>
      </c>
    </row>
    <row r="252" spans="8:8" ht="15.75" hidden="1">
      <c r="A252" s="67">
        <v>52382.0</v>
      </c>
      <c r="B252" s="68">
        <v>4.0</v>
      </c>
      <c r="C252" s="68">
        <v>51.0</v>
      </c>
      <c r="D252" s="69" t="s">
        <v>57</v>
      </c>
      <c r="E252" s="68">
        <v>5104.0</v>
      </c>
      <c r="F252" s="69" t="s">
        <v>284</v>
      </c>
      <c r="G252" s="68">
        <v>510403.0</v>
      </c>
      <c r="H252" s="69" t="s">
        <v>284</v>
      </c>
      <c r="I252" s="68">
        <v>5.10403201E9</v>
      </c>
      <c r="J252" s="69" t="s">
        <v>309</v>
      </c>
      <c r="K252" s="70">
        <v>1.037491E9</v>
      </c>
      <c r="L252" s="71">
        <v>8.709E7</v>
      </c>
      <c r="M252" s="71">
        <v>0.0</v>
      </c>
      <c r="N252" s="71">
        <v>3015000.0</v>
      </c>
      <c r="O252" s="71">
        <v>0.0</v>
      </c>
      <c r="P252" s="71">
        <v>3350250.0</v>
      </c>
      <c r="Q252" s="71">
        <v>0.0</v>
      </c>
      <c r="R252" s="71">
        <v>547204.0</v>
      </c>
      <c r="S252" s="71">
        <v>0.0</v>
      </c>
      <c r="T252" s="71">
        <v>0.0</v>
      </c>
      <c r="U252" s="71">
        <v>9477906.0</v>
      </c>
      <c r="V252" s="71">
        <v>0.0</v>
      </c>
      <c r="W252" s="71">
        <v>0.0</v>
      </c>
      <c r="X252" s="71">
        <v>2560000.0</v>
      </c>
      <c r="Y252" s="71">
        <v>340000.0</v>
      </c>
      <c r="Z252" s="72">
        <f t="shared" si="19"/>
        <v>1.929036E7</v>
      </c>
      <c r="AA252" s="73">
        <f t="shared" si="20"/>
        <v>6.779964E7</v>
      </c>
      <c r="AB252" s="74">
        <f t="shared" si="21"/>
        <v>0.7785008611780916</v>
      </c>
      <c r="AC252" s="74">
        <f t="shared" si="22"/>
        <v>0.083942896854045</v>
      </c>
      <c r="AD252" s="74">
        <f t="shared" si="23"/>
        <v>0.22149913882190836</v>
      </c>
      <c r="AE252" s="75">
        <f t="shared" si="24"/>
        <v>1.0</v>
      </c>
    </row>
    <row r="253" spans="8:8" ht="15.75" hidden="1">
      <c r="A253" s="67">
        <v>52383.0</v>
      </c>
      <c r="B253" s="68">
        <v>4.0</v>
      </c>
      <c r="C253" s="68">
        <v>51.0</v>
      </c>
      <c r="D253" s="69" t="s">
        <v>57</v>
      </c>
      <c r="E253" s="68">
        <v>5104.0</v>
      </c>
      <c r="F253" s="69" t="s">
        <v>284</v>
      </c>
      <c r="G253" s="68">
        <v>510403.0</v>
      </c>
      <c r="H253" s="69" t="s">
        <v>284</v>
      </c>
      <c r="I253" s="68">
        <v>5.104032011E9</v>
      </c>
      <c r="J253" s="69" t="s">
        <v>310</v>
      </c>
      <c r="K253" s="70">
        <v>8.76926E8</v>
      </c>
      <c r="L253" s="71">
        <v>7.3131E7</v>
      </c>
      <c r="M253" s="71">
        <v>1600000.0</v>
      </c>
      <c r="N253" s="71">
        <v>3176800.0</v>
      </c>
      <c r="O253" s="71"/>
      <c r="P253" s="71"/>
      <c r="Q253" s="71">
        <v>1000000.0</v>
      </c>
      <c r="R253" s="71"/>
      <c r="S253" s="71"/>
      <c r="T253" s="71"/>
      <c r="U253" s="71">
        <v>1.2814E7</v>
      </c>
      <c r="V253" s="71"/>
      <c r="W253" s="71"/>
      <c r="X253" s="71"/>
      <c r="Y253" s="71"/>
      <c r="Z253" s="72">
        <f t="shared" si="19"/>
        <v>1.85908E7</v>
      </c>
      <c r="AA253" s="73">
        <f t="shared" si="20"/>
        <v>5.45402E7</v>
      </c>
      <c r="AB253" s="74">
        <f t="shared" si="21"/>
        <v>0.7457876960522897</v>
      </c>
      <c r="AC253" s="74">
        <f t="shared" si="22"/>
        <v>0.08339472201759328</v>
      </c>
      <c r="AD253" s="74">
        <f t="shared" si="23"/>
        <v>0.25421230394771027</v>
      </c>
      <c r="AE253" s="75">
        <f t="shared" si="24"/>
        <v>1.0</v>
      </c>
    </row>
    <row r="254" spans="8:8" ht="15.75" hidden="1">
      <c r="A254" s="67">
        <v>52384.0</v>
      </c>
      <c r="B254" s="68">
        <v>4.0</v>
      </c>
      <c r="C254" s="68">
        <v>51.0</v>
      </c>
      <c r="D254" s="69" t="s">
        <v>57</v>
      </c>
      <c r="E254" s="68">
        <v>5104.0</v>
      </c>
      <c r="F254" s="69" t="s">
        <v>284</v>
      </c>
      <c r="G254" s="68">
        <v>510403.0</v>
      </c>
      <c r="H254" s="69" t="s">
        <v>284</v>
      </c>
      <c r="I254" s="68">
        <v>5.104032012E9</v>
      </c>
      <c r="J254" s="69" t="s">
        <v>311</v>
      </c>
      <c r="K254" s="70">
        <v>8.4824E8</v>
      </c>
      <c r="L254" s="71">
        <v>6.80705E7</v>
      </c>
      <c r="M254" s="71">
        <v>1.0299E7</v>
      </c>
      <c r="N254" s="71">
        <v>0.0</v>
      </c>
      <c r="O254" s="71">
        <v>0.0</v>
      </c>
      <c r="P254" s="71">
        <v>290000.0</v>
      </c>
      <c r="Q254" s="71">
        <v>390000.0</v>
      </c>
      <c r="R254" s="71">
        <v>670000.0</v>
      </c>
      <c r="S254" s="71">
        <v>0.0</v>
      </c>
      <c r="T254" s="71">
        <v>0.0</v>
      </c>
      <c r="U254" s="71">
        <v>1828000.0</v>
      </c>
      <c r="V254" s="71">
        <v>0.0</v>
      </c>
      <c r="W254" s="71">
        <v>0.0</v>
      </c>
      <c r="X254" s="71">
        <v>6500000.0</v>
      </c>
      <c r="Y254" s="71">
        <v>2168000.0</v>
      </c>
      <c r="Z254" s="72">
        <f t="shared" si="19"/>
        <v>2.2145E7</v>
      </c>
      <c r="AA254" s="73">
        <f t="shared" si="20"/>
        <v>4.59255E7</v>
      </c>
      <c r="AB254" s="74">
        <f t="shared" si="21"/>
        <v>0.6746755202326999</v>
      </c>
      <c r="AC254" s="74">
        <f t="shared" si="22"/>
        <v>0.08024910402716212</v>
      </c>
      <c r="AD254" s="74">
        <f t="shared" si="23"/>
        <v>0.32532447976730006</v>
      </c>
      <c r="AE254" s="75">
        <f t="shared" si="24"/>
        <v>1.0</v>
      </c>
    </row>
    <row r="255" spans="8:8" ht="15.75" hidden="1">
      <c r="A255" s="67">
        <v>52385.0</v>
      </c>
      <c r="B255" s="68">
        <v>4.0</v>
      </c>
      <c r="C255" s="68">
        <v>51.0</v>
      </c>
      <c r="D255" s="69" t="s">
        <v>57</v>
      </c>
      <c r="E255" s="68">
        <v>5104.0</v>
      </c>
      <c r="F255" s="69" t="s">
        <v>284</v>
      </c>
      <c r="G255" s="68">
        <v>510403.0</v>
      </c>
      <c r="H255" s="69" t="s">
        <v>284</v>
      </c>
      <c r="I255" s="68">
        <v>5.104032013E9</v>
      </c>
      <c r="J255" s="69" t="s">
        <v>312</v>
      </c>
      <c r="K255" s="70">
        <v>9.266E8</v>
      </c>
      <c r="L255" s="108">
        <v>7.89564599E7</v>
      </c>
      <c r="M255" s="71">
        <v>245000.0</v>
      </c>
      <c r="N255" s="71"/>
      <c r="O255" s="71">
        <v>3800000.0</v>
      </c>
      <c r="P255" s="71"/>
      <c r="Q255" s="71"/>
      <c r="R255" s="71"/>
      <c r="S255" s="71"/>
      <c r="T255" s="71"/>
      <c r="U255" s="71">
        <v>2579000.0</v>
      </c>
      <c r="V255" s="71"/>
      <c r="W255" s="71"/>
      <c r="X255" s="71">
        <v>4445500.0</v>
      </c>
      <c r="Y255" s="71">
        <v>1.16365E7</v>
      </c>
      <c r="Z255" s="72">
        <f t="shared" si="19"/>
        <v>2.2706E7</v>
      </c>
      <c r="AA255" s="73">
        <f t="shared" si="20"/>
        <v>5.6250459900000006E7</v>
      </c>
      <c r="AB255" s="74">
        <f t="shared" si="21"/>
        <v>0.7124237835794864</v>
      </c>
      <c r="AC255" s="102">
        <f t="shared" si="22"/>
        <v>0.08521094312540471</v>
      </c>
      <c r="AD255" s="74">
        <f t="shared" si="23"/>
        <v>0.2875762164205135</v>
      </c>
      <c r="AE255" s="75">
        <f t="shared" si="24"/>
        <v>1.0</v>
      </c>
      <c r="AF255" s="109" t="s">
        <v>787</v>
      </c>
    </row>
    <row r="256" spans="8:8" ht="15.75" hidden="1">
      <c r="A256" s="67">
        <v>52386.0</v>
      </c>
      <c r="B256" s="68">
        <v>4.0</v>
      </c>
      <c r="C256" s="68">
        <v>51.0</v>
      </c>
      <c r="D256" s="69" t="s">
        <v>57</v>
      </c>
      <c r="E256" s="68">
        <v>5104.0</v>
      </c>
      <c r="F256" s="69" t="s">
        <v>284</v>
      </c>
      <c r="G256" s="68">
        <v>510403.0</v>
      </c>
      <c r="H256" s="69" t="s">
        <v>284</v>
      </c>
      <c r="I256" s="68">
        <v>5.104032014E9</v>
      </c>
      <c r="J256" s="69" t="s">
        <v>313</v>
      </c>
      <c r="K256" s="70">
        <v>8.33559E8</v>
      </c>
      <c r="L256" s="71">
        <v>6.6907814E7</v>
      </c>
      <c r="M256" s="71">
        <v>1467000.0</v>
      </c>
      <c r="N256" s="71">
        <v>1.0522E7</v>
      </c>
      <c r="O256" s="71"/>
      <c r="P256" s="71">
        <v>928000.0</v>
      </c>
      <c r="Q256" s="71">
        <v>500000.0</v>
      </c>
      <c r="R256" s="71">
        <v>795000.0</v>
      </c>
      <c r="S256" s="71"/>
      <c r="T256" s="71"/>
      <c r="U256" s="71">
        <v>6200000.0</v>
      </c>
      <c r="V256" s="71"/>
      <c r="W256" s="71"/>
      <c r="X256" s="71">
        <v>600000.0</v>
      </c>
      <c r="Y256" s="71">
        <v>2169000.0</v>
      </c>
      <c r="Z256" s="72">
        <f t="shared" si="19"/>
        <v>2.3181E7</v>
      </c>
      <c r="AA256" s="73">
        <f t="shared" si="20"/>
        <v>4.3726814E7</v>
      </c>
      <c r="AB256" s="74">
        <f t="shared" si="21"/>
        <v>0.6535382249971581</v>
      </c>
      <c r="AC256" s="74">
        <f t="shared" si="22"/>
        <v>0.08026764032300053</v>
      </c>
      <c r="AD256" s="74">
        <f t="shared" si="23"/>
        <v>0.346461775002842</v>
      </c>
      <c r="AE256" s="75">
        <f t="shared" si="24"/>
        <v>1.0</v>
      </c>
    </row>
    <row r="257" spans="8:8" ht="15.75" hidden="1">
      <c r="A257" s="67">
        <v>52387.0</v>
      </c>
      <c r="B257" s="68">
        <v>4.0</v>
      </c>
      <c r="C257" s="68">
        <v>51.0</v>
      </c>
      <c r="D257" s="69" t="s">
        <v>57</v>
      </c>
      <c r="E257" s="68">
        <v>5104.0</v>
      </c>
      <c r="F257" s="69" t="s">
        <v>284</v>
      </c>
      <c r="G257" s="68">
        <v>510403.0</v>
      </c>
      <c r="H257" s="69" t="s">
        <v>284</v>
      </c>
      <c r="I257" s="68">
        <v>5.104032015E9</v>
      </c>
      <c r="J257" s="69" t="s">
        <v>314</v>
      </c>
      <c r="K257" s="70">
        <v>8.12088E8</v>
      </c>
      <c r="L257" s="71">
        <v>6.4975038E7</v>
      </c>
      <c r="M257" s="71">
        <v>480500.0</v>
      </c>
      <c r="N257" s="71">
        <v>1050000.0</v>
      </c>
      <c r="O257" s="71">
        <v>0.0</v>
      </c>
      <c r="P257" s="71">
        <v>0.0</v>
      </c>
      <c r="Q257" s="71">
        <v>350000.0</v>
      </c>
      <c r="R257" s="71">
        <v>0.0</v>
      </c>
      <c r="S257" s="71">
        <v>0.0</v>
      </c>
      <c r="T257" s="71">
        <v>0.0</v>
      </c>
      <c r="U257" s="71">
        <v>1800000.0</v>
      </c>
      <c r="V257" s="71">
        <v>0.0</v>
      </c>
      <c r="W257" s="71">
        <v>0.0</v>
      </c>
      <c r="X257" s="71">
        <v>3225000.0</v>
      </c>
      <c r="Y257" s="71">
        <v>0.0</v>
      </c>
      <c r="Z257" s="72">
        <f t="shared" si="19"/>
        <v>6905500.0</v>
      </c>
      <c r="AA257" s="73">
        <f t="shared" si="20"/>
        <v>5.8069538E7</v>
      </c>
      <c r="AB257" s="74">
        <f t="shared" si="21"/>
        <v>0.8937207239494035</v>
      </c>
      <c r="AC257" s="74">
        <f t="shared" si="22"/>
        <v>0.08000984868634926</v>
      </c>
      <c r="AD257" s="74">
        <f t="shared" si="23"/>
        <v>0.10627927605059653</v>
      </c>
      <c r="AE257" s="75">
        <f t="shared" si="24"/>
        <v>1.000000000000001</v>
      </c>
    </row>
    <row r="258" spans="8:8" ht="15.75" hidden="1">
      <c r="A258" s="67">
        <v>52388.0</v>
      </c>
      <c r="B258" s="68">
        <v>4.0</v>
      </c>
      <c r="C258" s="68">
        <v>51.0</v>
      </c>
      <c r="D258" s="69" t="s">
        <v>57</v>
      </c>
      <c r="E258" s="68">
        <v>5104.0</v>
      </c>
      <c r="F258" s="69" t="s">
        <v>284</v>
      </c>
      <c r="G258" s="68">
        <v>510403.0</v>
      </c>
      <c r="H258" s="69" t="s">
        <v>284</v>
      </c>
      <c r="I258" s="68">
        <v>5.104032016E9</v>
      </c>
      <c r="J258" s="69" t="s">
        <v>315</v>
      </c>
      <c r="K258" s="70">
        <v>8.21301E8</v>
      </c>
      <c r="L258" s="105">
        <v>8.810549907000005E7</v>
      </c>
      <c r="M258" s="71">
        <v>2738000.0</v>
      </c>
      <c r="N258" s="71">
        <v>1.11395E7</v>
      </c>
      <c r="O258" s="71">
        <v>1560000.0</v>
      </c>
      <c r="P258" s="71">
        <v>600000.0</v>
      </c>
      <c r="Q258" s="71"/>
      <c r="R258" s="71">
        <v>480000.0</v>
      </c>
      <c r="S258" s="71"/>
      <c r="T258" s="71"/>
      <c r="U258" s="71">
        <v>1444000.0</v>
      </c>
      <c r="V258" s="71"/>
      <c r="W258" s="71"/>
      <c r="X258" s="71">
        <v>1923000.0</v>
      </c>
      <c r="Y258" s="71"/>
      <c r="Z258" s="72">
        <f t="shared" si="19"/>
        <v>1.98845E7</v>
      </c>
      <c r="AA258" s="73">
        <f t="shared" si="20"/>
        <v>6.82209990700001E7</v>
      </c>
      <c r="AB258" s="74">
        <f t="shared" si="21"/>
        <v>0.7743103414668627</v>
      </c>
      <c r="AC258" s="74">
        <f t="shared" si="22"/>
        <v>0.10727552878907982</v>
      </c>
      <c r="AD258" s="74">
        <f t="shared" si="23"/>
        <v>0.22568965853313777</v>
      </c>
      <c r="AE258" s="75">
        <f t="shared" si="24"/>
        <v>1.0000000000000009</v>
      </c>
    </row>
    <row r="259" spans="8:8" ht="15.75" hidden="1">
      <c r="A259" s="67">
        <v>52389.0</v>
      </c>
      <c r="B259" s="68">
        <v>4.0</v>
      </c>
      <c r="C259" s="68">
        <v>51.0</v>
      </c>
      <c r="D259" s="69" t="s">
        <v>57</v>
      </c>
      <c r="E259" s="68">
        <v>5104.0</v>
      </c>
      <c r="F259" s="69" t="s">
        <v>284</v>
      </c>
      <c r="G259" s="68">
        <v>510403.0</v>
      </c>
      <c r="H259" s="69" t="s">
        <v>284</v>
      </c>
      <c r="I259" s="68">
        <v>5.104032017E9</v>
      </c>
      <c r="J259" s="69" t="s">
        <v>316</v>
      </c>
      <c r="K259" s="70">
        <v>1.124755E9</v>
      </c>
      <c r="L259" s="71">
        <v>9.0E7</v>
      </c>
      <c r="M259" s="71">
        <v>0.0</v>
      </c>
      <c r="N259" s="71">
        <v>0.0</v>
      </c>
      <c r="O259" s="71">
        <v>0.0</v>
      </c>
      <c r="P259" s="71">
        <v>0.0</v>
      </c>
      <c r="Q259" s="71">
        <v>0.0</v>
      </c>
      <c r="R259" s="71">
        <v>5.056E7</v>
      </c>
      <c r="S259" s="71">
        <v>0.0</v>
      </c>
      <c r="T259" s="71">
        <v>0.0</v>
      </c>
      <c r="U259" s="71">
        <v>3366000.0</v>
      </c>
      <c r="V259" s="71">
        <v>0.0</v>
      </c>
      <c r="W259" s="71">
        <v>0.0</v>
      </c>
      <c r="X259" s="71">
        <v>2430000.0</v>
      </c>
      <c r="Y259" s="71">
        <v>0.0</v>
      </c>
      <c r="Z259" s="72">
        <f t="shared" si="19"/>
        <v>5.6356E7</v>
      </c>
      <c r="AA259" s="73">
        <f t="shared" si="20"/>
        <v>3.3644E7</v>
      </c>
      <c r="AB259" s="74">
        <f t="shared" si="21"/>
        <v>0.3738222222222222</v>
      </c>
      <c r="AC259" s="74">
        <f t="shared" si="22"/>
        <v>0.08001742601722153</v>
      </c>
      <c r="AD259" s="74">
        <f t="shared" si="23"/>
        <v>0.6261777777777778</v>
      </c>
      <c r="AE259" s="75">
        <f t="shared" si="24"/>
        <v>1.0</v>
      </c>
    </row>
    <row r="260" spans="8:8" s="78" ht="15.75" hidden="1" customFormat="1">
      <c r="A260" s="79">
        <v>52390.0</v>
      </c>
      <c r="B260" s="80">
        <v>4.0</v>
      </c>
      <c r="C260" s="80">
        <v>51.0</v>
      </c>
      <c r="D260" s="81" t="s">
        <v>57</v>
      </c>
      <c r="E260" s="80">
        <v>5104.0</v>
      </c>
      <c r="F260" s="81" t="s">
        <v>284</v>
      </c>
      <c r="G260" s="80">
        <v>510404.0</v>
      </c>
      <c r="H260" s="81" t="s">
        <v>317</v>
      </c>
      <c r="I260" s="80">
        <v>5.104042001E9</v>
      </c>
      <c r="J260" s="81" t="s">
        <v>318</v>
      </c>
      <c r="K260" s="82">
        <v>8.71871E8</v>
      </c>
      <c r="L260" s="83">
        <v>7.0E7</v>
      </c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91">
        <f t="shared" si="19"/>
        <v>0.0</v>
      </c>
      <c r="AA260" s="92">
        <f t="shared" si="20"/>
        <v>7.0E7</v>
      </c>
      <c r="AB260" s="84">
        <f t="shared" si="21"/>
        <v>1.0</v>
      </c>
      <c r="AC260" s="84">
        <f t="shared" si="22"/>
        <v>0.08028710669353609</v>
      </c>
      <c r="AD260" s="84">
        <f t="shared" si="23"/>
        <v>0.0</v>
      </c>
      <c r="AE260" s="85">
        <f t="shared" si="24"/>
        <v>1.0</v>
      </c>
    </row>
    <row r="261" spans="8:8" ht="15.75" hidden="1">
      <c r="A261" s="67">
        <v>52391.0</v>
      </c>
      <c r="B261" s="68">
        <v>4.0</v>
      </c>
      <c r="C261" s="68">
        <v>51.0</v>
      </c>
      <c r="D261" s="69" t="s">
        <v>57</v>
      </c>
      <c r="E261" s="68">
        <v>5104.0</v>
      </c>
      <c r="F261" s="69" t="s">
        <v>284</v>
      </c>
      <c r="G261" s="68">
        <v>510404.0</v>
      </c>
      <c r="H261" s="69" t="s">
        <v>317</v>
      </c>
      <c r="I261" s="68">
        <v>5.104042002E9</v>
      </c>
      <c r="J261" s="69" t="s">
        <v>319</v>
      </c>
      <c r="K261" s="70">
        <v>9.86077E8</v>
      </c>
      <c r="L261" s="71">
        <v>7.9697068E7</v>
      </c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2">
        <f t="shared" si="19"/>
        <v>0.0</v>
      </c>
      <c r="AA261" s="73">
        <f t="shared" si="20"/>
        <v>7.9697068E7</v>
      </c>
      <c r="AB261" s="74">
        <f t="shared" si="21"/>
        <v>1.0</v>
      </c>
      <c r="AC261" s="74">
        <f t="shared" si="22"/>
        <v>0.08082235768606305</v>
      </c>
      <c r="AD261" s="74">
        <f t="shared" si="23"/>
        <v>0.0</v>
      </c>
      <c r="AE261" s="75">
        <f t="shared" si="24"/>
        <v>1.0</v>
      </c>
    </row>
    <row r="262" spans="8:8" ht="15.75" hidden="1">
      <c r="A262" s="67">
        <v>52392.0</v>
      </c>
      <c r="B262" s="68">
        <v>4.0</v>
      </c>
      <c r="C262" s="68">
        <v>51.0</v>
      </c>
      <c r="D262" s="69" t="s">
        <v>57</v>
      </c>
      <c r="E262" s="68">
        <v>5104.0</v>
      </c>
      <c r="F262" s="69" t="s">
        <v>284</v>
      </c>
      <c r="G262" s="68">
        <v>510404.0</v>
      </c>
      <c r="H262" s="69" t="s">
        <v>317</v>
      </c>
      <c r="I262" s="68">
        <v>5.104042003E9</v>
      </c>
      <c r="J262" s="69" t="s">
        <v>317</v>
      </c>
      <c r="K262" s="70">
        <v>1.26377E9</v>
      </c>
      <c r="L262" s="71">
        <v>1.01421E8</v>
      </c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2">
        <f t="shared" si="19"/>
        <v>0.0</v>
      </c>
      <c r="AA262" s="73">
        <f t="shared" si="20"/>
        <v>1.01421E8</v>
      </c>
      <c r="AB262" s="74">
        <f t="shared" si="21"/>
        <v>1.0</v>
      </c>
      <c r="AC262" s="74">
        <f t="shared" si="22"/>
        <v>0.080252735861747</v>
      </c>
      <c r="AD262" s="74">
        <f t="shared" si="23"/>
        <v>0.0</v>
      </c>
      <c r="AE262" s="75">
        <f t="shared" si="24"/>
        <v>1.0</v>
      </c>
    </row>
    <row r="263" spans="8:8" ht="15.75" hidden="1">
      <c r="A263" s="67">
        <v>52393.0</v>
      </c>
      <c r="B263" s="68">
        <v>4.0</v>
      </c>
      <c r="C263" s="68">
        <v>51.0</v>
      </c>
      <c r="D263" s="69" t="s">
        <v>57</v>
      </c>
      <c r="E263" s="68">
        <v>5104.0</v>
      </c>
      <c r="F263" s="69" t="s">
        <v>284</v>
      </c>
      <c r="G263" s="68">
        <v>510404.0</v>
      </c>
      <c r="H263" s="69" t="s">
        <v>317</v>
      </c>
      <c r="I263" s="68">
        <v>5.104042004E9</v>
      </c>
      <c r="J263" s="69" t="s">
        <v>320</v>
      </c>
      <c r="K263" s="70">
        <v>1.134468E9</v>
      </c>
      <c r="L263" s="71">
        <v>1.01421E8</v>
      </c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2">
        <f t="shared" si="19"/>
        <v>0.0</v>
      </c>
      <c r="AA263" s="73">
        <f t="shared" si="20"/>
        <v>1.01421E8</v>
      </c>
      <c r="AB263" s="74">
        <f t="shared" si="21"/>
        <v>1.0</v>
      </c>
      <c r="AC263" s="74">
        <f t="shared" si="22"/>
        <v>0.08939961285818551</v>
      </c>
      <c r="AD263" s="74">
        <f t="shared" si="23"/>
        <v>0.0</v>
      </c>
      <c r="AE263" s="75">
        <f t="shared" si="24"/>
        <v>1.0</v>
      </c>
    </row>
    <row r="264" spans="8:8" ht="15.75" hidden="1">
      <c r="A264" s="67">
        <v>52394.0</v>
      </c>
      <c r="B264" s="68">
        <v>4.0</v>
      </c>
      <c r="C264" s="68">
        <v>51.0</v>
      </c>
      <c r="D264" s="69" t="s">
        <v>57</v>
      </c>
      <c r="E264" s="68">
        <v>5104.0</v>
      </c>
      <c r="F264" s="69" t="s">
        <v>284</v>
      </c>
      <c r="G264" s="68">
        <v>510404.0</v>
      </c>
      <c r="H264" s="69" t="s">
        <v>317</v>
      </c>
      <c r="I264" s="68">
        <v>5.104042005E9</v>
      </c>
      <c r="J264" s="69" t="s">
        <v>321</v>
      </c>
      <c r="K264" s="70">
        <v>8.31286E8</v>
      </c>
      <c r="L264" s="71">
        <v>1.34473906E8</v>
      </c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2">
        <f t="shared" si="25" ref="Z264:Z327">SUM(M264:Y264)</f>
        <v>0.0</v>
      </c>
      <c r="AA264" s="73">
        <f t="shared" si="26" ref="AA264:AA327">L264-Z264</f>
        <v>1.34473906E8</v>
      </c>
      <c r="AB264" s="74">
        <f t="shared" si="27" ref="AB264:AB327">AA264/L264</f>
        <v>1.0</v>
      </c>
      <c r="AC264" s="74">
        <f t="shared" si="28" ref="AC264:AC327">L264/K264</f>
        <v>0.16176611418934037</v>
      </c>
      <c r="AD264" s="74">
        <f t="shared" si="29" ref="AD264:AD327">Z264/L264</f>
        <v>0.0</v>
      </c>
      <c r="AE264" s="75">
        <f t="shared" si="30" ref="AE264:AE327">AD264+AB264</f>
        <v>1.0</v>
      </c>
    </row>
    <row r="265" spans="8:8" ht="15.75" hidden="1">
      <c r="A265" s="67">
        <v>52395.0</v>
      </c>
      <c r="B265" s="68">
        <v>4.0</v>
      </c>
      <c r="C265" s="68">
        <v>51.0</v>
      </c>
      <c r="D265" s="69" t="s">
        <v>57</v>
      </c>
      <c r="E265" s="68">
        <v>5104.0</v>
      </c>
      <c r="F265" s="69" t="s">
        <v>284</v>
      </c>
      <c r="G265" s="68">
        <v>510404.0</v>
      </c>
      <c r="H265" s="69" t="s">
        <v>317</v>
      </c>
      <c r="I265" s="68">
        <v>5.104042006E9</v>
      </c>
      <c r="J265" s="69" t="s">
        <v>322</v>
      </c>
      <c r="K265" s="70">
        <v>9.8866E8</v>
      </c>
      <c r="L265" s="71">
        <v>9.136E7</v>
      </c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2">
        <f t="shared" si="25"/>
        <v>0.0</v>
      </c>
      <c r="AA265" s="73">
        <f t="shared" si="26"/>
        <v>9.136E7</v>
      </c>
      <c r="AB265" s="74">
        <f t="shared" si="27"/>
        <v>1.0</v>
      </c>
      <c r="AC265" s="74">
        <f t="shared" si="28"/>
        <v>0.09240790565007181</v>
      </c>
      <c r="AD265" s="74">
        <f t="shared" si="29"/>
        <v>0.0</v>
      </c>
      <c r="AE265" s="75">
        <f t="shared" si="30"/>
        <v>1.0</v>
      </c>
    </row>
    <row r="266" spans="8:8" ht="15.75" hidden="1">
      <c r="A266" s="67">
        <v>52396.0</v>
      </c>
      <c r="B266" s="68">
        <v>4.0</v>
      </c>
      <c r="C266" s="68">
        <v>51.0</v>
      </c>
      <c r="D266" s="69" t="s">
        <v>57</v>
      </c>
      <c r="E266" s="68">
        <v>5104.0</v>
      </c>
      <c r="F266" s="69" t="s">
        <v>284</v>
      </c>
      <c r="G266" s="68">
        <v>510404.0</v>
      </c>
      <c r="H266" s="69" t="s">
        <v>317</v>
      </c>
      <c r="I266" s="68">
        <v>5.104042007E9</v>
      </c>
      <c r="J266" s="69" t="s">
        <v>323</v>
      </c>
      <c r="K266" s="70">
        <v>9.06842E8</v>
      </c>
      <c r="L266" s="71">
        <v>7.3111256E7</v>
      </c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2">
        <f t="shared" si="25"/>
        <v>0.0</v>
      </c>
      <c r="AA266" s="73">
        <f t="shared" si="26"/>
        <v>7.3111256E7</v>
      </c>
      <c r="AB266" s="74">
        <f t="shared" si="27"/>
        <v>1.0</v>
      </c>
      <c r="AC266" s="74">
        <f t="shared" si="28"/>
        <v>0.08062182386788437</v>
      </c>
      <c r="AD266" s="74">
        <f t="shared" si="29"/>
        <v>0.0</v>
      </c>
      <c r="AE266" s="75">
        <f t="shared" si="30"/>
        <v>1.0</v>
      </c>
    </row>
    <row r="267" spans="8:8" ht="15.75" hidden="1">
      <c r="A267" s="67">
        <v>52397.0</v>
      </c>
      <c r="B267" s="68">
        <v>4.0</v>
      </c>
      <c r="C267" s="68">
        <v>51.0</v>
      </c>
      <c r="D267" s="69" t="s">
        <v>57</v>
      </c>
      <c r="E267" s="68">
        <v>5104.0</v>
      </c>
      <c r="F267" s="69" t="s">
        <v>284</v>
      </c>
      <c r="G267" s="68">
        <v>510404.0</v>
      </c>
      <c r="H267" s="69" t="s">
        <v>317</v>
      </c>
      <c r="I267" s="68">
        <v>5.104042008E9</v>
      </c>
      <c r="J267" s="69" t="s">
        <v>324</v>
      </c>
      <c r="K267" s="70">
        <v>8.0685E8</v>
      </c>
      <c r="L267" s="71">
        <v>7.2370345E7</v>
      </c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2">
        <f t="shared" si="25"/>
        <v>0.0</v>
      </c>
      <c r="AA267" s="73">
        <f t="shared" si="26"/>
        <v>7.2370345E7</v>
      </c>
      <c r="AB267" s="74">
        <f t="shared" si="27"/>
        <v>1.0</v>
      </c>
      <c r="AC267" s="74">
        <f t="shared" si="28"/>
        <v>0.08969491851025593</v>
      </c>
      <c r="AD267" s="74">
        <f t="shared" si="29"/>
        <v>0.0</v>
      </c>
      <c r="AE267" s="75">
        <f t="shared" si="30"/>
        <v>1.0</v>
      </c>
    </row>
    <row r="268" spans="8:8" s="78" ht="15.75" hidden="1" customFormat="1">
      <c r="A268" s="79">
        <v>52398.0</v>
      </c>
      <c r="B268" s="80">
        <v>4.0</v>
      </c>
      <c r="C268" s="80">
        <v>51.0</v>
      </c>
      <c r="D268" s="81" t="s">
        <v>57</v>
      </c>
      <c r="E268" s="80">
        <v>5104.0</v>
      </c>
      <c r="F268" s="81" t="s">
        <v>284</v>
      </c>
      <c r="G268" s="80">
        <v>510405.0</v>
      </c>
      <c r="H268" s="81" t="s">
        <v>325</v>
      </c>
      <c r="I268" s="80">
        <v>5.104052001E9</v>
      </c>
      <c r="J268" s="81" t="s">
        <v>326</v>
      </c>
      <c r="K268" s="82">
        <v>1.079082E9</v>
      </c>
      <c r="L268" s="83">
        <v>8.7105E7</v>
      </c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91">
        <f t="shared" si="25"/>
        <v>0.0</v>
      </c>
      <c r="AA268" s="92">
        <f t="shared" si="26"/>
        <v>8.7105E7</v>
      </c>
      <c r="AB268" s="84">
        <f t="shared" si="27"/>
        <v>1.0</v>
      </c>
      <c r="AC268" s="84">
        <f t="shared" si="28"/>
        <v>0.08072139096009386</v>
      </c>
      <c r="AD268" s="84">
        <f t="shared" si="29"/>
        <v>0.0</v>
      </c>
      <c r="AE268" s="85">
        <f t="shared" si="30"/>
        <v>1.0</v>
      </c>
    </row>
    <row r="269" spans="8:8" ht="15.75" hidden="1">
      <c r="A269" s="67">
        <v>52399.0</v>
      </c>
      <c r="B269" s="68">
        <v>4.0</v>
      </c>
      <c r="C269" s="68">
        <v>51.0</v>
      </c>
      <c r="D269" s="69" t="s">
        <v>57</v>
      </c>
      <c r="E269" s="68">
        <v>5104.0</v>
      </c>
      <c r="F269" s="69" t="s">
        <v>284</v>
      </c>
      <c r="G269" s="68">
        <v>510405.0</v>
      </c>
      <c r="H269" s="69" t="s">
        <v>325</v>
      </c>
      <c r="I269" s="68">
        <v>5.104052002E9</v>
      </c>
      <c r="J269" s="69" t="s">
        <v>327</v>
      </c>
      <c r="K269" s="70">
        <v>1.144684E9</v>
      </c>
      <c r="L269" s="71">
        <v>9.89E7</v>
      </c>
      <c r="M269" s="71">
        <v>713000.0</v>
      </c>
      <c r="N269" s="71">
        <v>3.8571E7</v>
      </c>
      <c r="O269" s="71"/>
      <c r="P269" s="71">
        <v>1050000.0</v>
      </c>
      <c r="Q269" s="71">
        <v>100000.0</v>
      </c>
      <c r="R269" s="71">
        <v>1540000.0</v>
      </c>
      <c r="S269" s="71"/>
      <c r="T269" s="71"/>
      <c r="U269" s="71">
        <v>6000000.0</v>
      </c>
      <c r="V269" s="71"/>
      <c r="W269" s="71"/>
      <c r="X269" s="71">
        <v>2.547275E7</v>
      </c>
      <c r="Y269" s="71"/>
      <c r="Z269" s="72">
        <f t="shared" si="25"/>
        <v>7.344675E7</v>
      </c>
      <c r="AA269" s="73">
        <f t="shared" si="26"/>
        <v>2.545325E7</v>
      </c>
      <c r="AB269" s="74">
        <f t="shared" si="27"/>
        <v>0.25736349848331647</v>
      </c>
      <c r="AC269" s="74">
        <f t="shared" si="28"/>
        <v>0.08639939057416719</v>
      </c>
      <c r="AD269" s="74">
        <f t="shared" si="29"/>
        <v>0.7426365015166835</v>
      </c>
      <c r="AE269" s="75">
        <f t="shared" si="30"/>
        <v>1.0</v>
      </c>
    </row>
    <row r="270" spans="8:8" ht="15.75" hidden="1">
      <c r="A270" s="67">
        <v>52400.0</v>
      </c>
      <c r="B270" s="68">
        <v>4.0</v>
      </c>
      <c r="C270" s="68">
        <v>51.0</v>
      </c>
      <c r="D270" s="69" t="s">
        <v>57</v>
      </c>
      <c r="E270" s="68">
        <v>5104.0</v>
      </c>
      <c r="F270" s="69" t="s">
        <v>284</v>
      </c>
      <c r="G270" s="68">
        <v>510405.0</v>
      </c>
      <c r="H270" s="69" t="s">
        <v>325</v>
      </c>
      <c r="I270" s="68">
        <v>5.104052003E9</v>
      </c>
      <c r="J270" s="69" t="s">
        <v>328</v>
      </c>
      <c r="K270" s="70">
        <v>1.183138E9</v>
      </c>
      <c r="L270" s="71">
        <v>2.039574E8</v>
      </c>
      <c r="M270" s="71">
        <v>3.0E7</v>
      </c>
      <c r="N270" s="71">
        <v>1.5E7</v>
      </c>
      <c r="O270" s="71"/>
      <c r="P270" s="71">
        <v>1.5E7</v>
      </c>
      <c r="Q270" s="71"/>
      <c r="R270" s="71"/>
      <c r="S270" s="71"/>
      <c r="T270" s="71"/>
      <c r="U270" s="71">
        <v>1.072189E8</v>
      </c>
      <c r="V270" s="71"/>
      <c r="W270" s="71"/>
      <c r="X270" s="71">
        <v>3.5E7</v>
      </c>
      <c r="Y270" s="71"/>
      <c r="Z270" s="72">
        <f t="shared" si="25"/>
        <v>2.022189E8</v>
      </c>
      <c r="AA270" s="73">
        <f t="shared" si="26"/>
        <v>1738500.0</v>
      </c>
      <c r="AB270" s="74">
        <f t="shared" si="27"/>
        <v>0.008523838801632105</v>
      </c>
      <c r="AC270" s="74">
        <f t="shared" si="28"/>
        <v>0.172386822162757</v>
      </c>
      <c r="AD270" s="74">
        <f t="shared" si="29"/>
        <v>0.9914761611983679</v>
      </c>
      <c r="AE270" s="75">
        <f t="shared" si="30"/>
        <v>1.0000000000000002</v>
      </c>
    </row>
    <row r="271" spans="8:8" ht="15.75" hidden="1">
      <c r="A271" s="67">
        <v>52401.0</v>
      </c>
      <c r="B271" s="68">
        <v>4.0</v>
      </c>
      <c r="C271" s="68">
        <v>51.0</v>
      </c>
      <c r="D271" s="69" t="s">
        <v>57</v>
      </c>
      <c r="E271" s="68">
        <v>5104.0</v>
      </c>
      <c r="F271" s="69" t="s">
        <v>284</v>
      </c>
      <c r="G271" s="68">
        <v>510405.0</v>
      </c>
      <c r="H271" s="69" t="s">
        <v>325</v>
      </c>
      <c r="I271" s="68">
        <v>5.104052004E9</v>
      </c>
      <c r="J271" s="69" t="s">
        <v>329</v>
      </c>
      <c r="K271" s="70">
        <v>9.13782E8</v>
      </c>
      <c r="L271" s="71">
        <v>7.3342E7</v>
      </c>
      <c r="M271" s="71">
        <v>7124000.0</v>
      </c>
      <c r="N271" s="71">
        <v>2.1601E7</v>
      </c>
      <c r="O271" s="71"/>
      <c r="P271" s="71">
        <v>1650000.0</v>
      </c>
      <c r="Q271" s="71">
        <v>405000.0</v>
      </c>
      <c r="R271" s="71">
        <v>1525000.0</v>
      </c>
      <c r="S271" s="71"/>
      <c r="T271" s="71"/>
      <c r="U271" s="71">
        <v>2.48E7</v>
      </c>
      <c r="V271" s="71"/>
      <c r="W271" s="71"/>
      <c r="X271" s="71">
        <v>1.2992E7</v>
      </c>
      <c r="Y271" s="71"/>
      <c r="Z271" s="72">
        <f t="shared" si="25"/>
        <v>7.0097E7</v>
      </c>
      <c r="AA271" s="73">
        <f t="shared" si="26"/>
        <v>3245000.0</v>
      </c>
      <c r="AB271" s="74">
        <f t="shared" si="27"/>
        <v>0.04424477107250961</v>
      </c>
      <c r="AC271" s="74">
        <f t="shared" si="28"/>
        <v>0.08026203186317962</v>
      </c>
      <c r="AD271" s="74">
        <f t="shared" si="29"/>
        <v>0.9557552289274904</v>
      </c>
      <c r="AE271" s="75">
        <f t="shared" si="30"/>
        <v>0.9999999999999996</v>
      </c>
    </row>
    <row r="272" spans="8:8" ht="15.75" hidden="1">
      <c r="A272" s="67">
        <v>52402.0</v>
      </c>
      <c r="B272" s="68">
        <v>4.0</v>
      </c>
      <c r="C272" s="68">
        <v>51.0</v>
      </c>
      <c r="D272" s="69" t="s">
        <v>57</v>
      </c>
      <c r="E272" s="68">
        <v>5104.0</v>
      </c>
      <c r="F272" s="69" t="s">
        <v>284</v>
      </c>
      <c r="G272" s="68">
        <v>510405.0</v>
      </c>
      <c r="H272" s="69" t="s">
        <v>325</v>
      </c>
      <c r="I272" s="68">
        <v>5.104052006E9</v>
      </c>
      <c r="J272" s="69" t="s">
        <v>330</v>
      </c>
      <c r="K272" s="70">
        <v>8.77197E8</v>
      </c>
      <c r="L272" s="71">
        <v>7.1E7</v>
      </c>
      <c r="M272" s="71">
        <v>75000.0</v>
      </c>
      <c r="N272" s="71">
        <v>3.84E7</v>
      </c>
      <c r="O272" s="71"/>
      <c r="P272" s="71">
        <v>4500000.0</v>
      </c>
      <c r="Q272" s="71"/>
      <c r="R272" s="71">
        <v>250000.0</v>
      </c>
      <c r="S272" s="71"/>
      <c r="T272" s="71"/>
      <c r="U272" s="71">
        <v>2300000.0</v>
      </c>
      <c r="V272" s="71"/>
      <c r="W272" s="71"/>
      <c r="X272" s="71">
        <v>5487750.0</v>
      </c>
      <c r="Y272" s="71"/>
      <c r="Z272" s="72">
        <f t="shared" si="25"/>
        <v>5.101275E7</v>
      </c>
      <c r="AA272" s="73">
        <f t="shared" si="26"/>
        <v>1.998725E7</v>
      </c>
      <c r="AB272" s="74">
        <f t="shared" si="27"/>
        <v>0.2815105633802817</v>
      </c>
      <c r="AC272" s="74">
        <f t="shared" si="28"/>
        <v>0.08093962929649783</v>
      </c>
      <c r="AD272" s="74">
        <f t="shared" si="29"/>
        <v>0.7184894366197183</v>
      </c>
      <c r="AE272" s="75">
        <f t="shared" si="30"/>
        <v>1.0</v>
      </c>
    </row>
    <row r="273" spans="8:8" ht="15.75" hidden="1">
      <c r="A273" s="67">
        <v>52403.0</v>
      </c>
      <c r="B273" s="68">
        <v>4.0</v>
      </c>
      <c r="C273" s="68">
        <v>51.0</v>
      </c>
      <c r="D273" s="69" t="s">
        <v>57</v>
      </c>
      <c r="E273" s="68">
        <v>5104.0</v>
      </c>
      <c r="F273" s="69" t="s">
        <v>284</v>
      </c>
      <c r="G273" s="68">
        <v>510405.0</v>
      </c>
      <c r="H273" s="69" t="s">
        <v>325</v>
      </c>
      <c r="I273" s="68">
        <v>5.104052007E9</v>
      </c>
      <c r="J273" s="69" t="s">
        <v>331</v>
      </c>
      <c r="K273" s="70">
        <v>1.176822E9</v>
      </c>
      <c r="L273" s="71">
        <v>1.43E8</v>
      </c>
      <c r="M273" s="71">
        <v>0.0</v>
      </c>
      <c r="N273" s="71">
        <v>1.06E7</v>
      </c>
      <c r="O273" s="71">
        <v>0.0</v>
      </c>
      <c r="P273" s="71">
        <v>1.5866E7</v>
      </c>
      <c r="Q273" s="71">
        <v>0.0</v>
      </c>
      <c r="R273" s="71">
        <v>1610000.0</v>
      </c>
      <c r="S273" s="71">
        <v>0.0</v>
      </c>
      <c r="T273" s="71">
        <v>1.27E7</v>
      </c>
      <c r="U273" s="71">
        <v>0.0</v>
      </c>
      <c r="V273" s="71">
        <v>0.0</v>
      </c>
      <c r="W273" s="71">
        <v>0.0</v>
      </c>
      <c r="X273" s="71">
        <v>1.93644E7</v>
      </c>
      <c r="Y273" s="71">
        <v>220000.0</v>
      </c>
      <c r="Z273" s="72">
        <f t="shared" si="25"/>
        <v>6.03604E7</v>
      </c>
      <c r="AA273" s="73">
        <f t="shared" si="26"/>
        <v>8.26396E7</v>
      </c>
      <c r="AB273" s="74">
        <f t="shared" si="27"/>
        <v>0.5778993006993007</v>
      </c>
      <c r="AC273" s="74">
        <f t="shared" si="28"/>
        <v>0.12151370385665802</v>
      </c>
      <c r="AD273" s="74">
        <f t="shared" si="29"/>
        <v>0.4221006993006993</v>
      </c>
      <c r="AE273" s="75">
        <f t="shared" si="30"/>
        <v>1.0</v>
      </c>
    </row>
    <row r="274" spans="8:8" ht="15.75" hidden="1">
      <c r="A274" s="67">
        <v>52404.0</v>
      </c>
      <c r="B274" s="68">
        <v>4.0</v>
      </c>
      <c r="C274" s="68">
        <v>51.0</v>
      </c>
      <c r="D274" s="69" t="s">
        <v>57</v>
      </c>
      <c r="E274" s="68">
        <v>5104.0</v>
      </c>
      <c r="F274" s="69" t="s">
        <v>284</v>
      </c>
      <c r="G274" s="68">
        <v>510405.0</v>
      </c>
      <c r="H274" s="69" t="s">
        <v>325</v>
      </c>
      <c r="I274" s="68">
        <v>5.104052008E9</v>
      </c>
      <c r="J274" s="69" t="s">
        <v>332</v>
      </c>
      <c r="K274" s="70">
        <v>1.065544E9</v>
      </c>
      <c r="L274" s="105">
        <v>9.111577593E7</v>
      </c>
      <c r="M274" s="71"/>
      <c r="N274" s="71">
        <v>1.3272E7</v>
      </c>
      <c r="O274" s="71"/>
      <c r="P274" s="71">
        <v>885000.0</v>
      </c>
      <c r="Q274" s="71"/>
      <c r="R274" s="71">
        <v>80000.0</v>
      </c>
      <c r="S274" s="71"/>
      <c r="T274" s="71"/>
      <c r="U274" s="71">
        <v>1.9496433E7</v>
      </c>
      <c r="V274" s="71"/>
      <c r="W274" s="71"/>
      <c r="X274" s="71">
        <v>6709500.0</v>
      </c>
      <c r="Y274" s="71"/>
      <c r="Z274" s="72">
        <f t="shared" si="25"/>
        <v>4.0442933E7</v>
      </c>
      <c r="AA274" s="73">
        <f t="shared" si="26"/>
        <v>5.067284293000001E7</v>
      </c>
      <c r="AB274" s="74">
        <f t="shared" si="27"/>
        <v>0.5561368754509601</v>
      </c>
      <c r="AC274" s="74">
        <f t="shared" si="28"/>
        <v>0.08551104030429528</v>
      </c>
      <c r="AD274" s="74">
        <f t="shared" si="29"/>
        <v>0.44386312454903987</v>
      </c>
      <c r="AE274" s="75">
        <f t="shared" si="30"/>
        <v>1.0</v>
      </c>
    </row>
    <row r="275" spans="8:8" s="78" ht="15.75" hidden="1" customFormat="1">
      <c r="A275" s="79">
        <v>52405.0</v>
      </c>
      <c r="B275" s="80">
        <v>4.0</v>
      </c>
      <c r="C275" s="80">
        <v>51.0</v>
      </c>
      <c r="D275" s="81" t="s">
        <v>57</v>
      </c>
      <c r="E275" s="80">
        <v>5104.0</v>
      </c>
      <c r="F275" s="81" t="s">
        <v>284</v>
      </c>
      <c r="G275" s="80">
        <v>510406.0</v>
      </c>
      <c r="H275" s="81" t="s">
        <v>333</v>
      </c>
      <c r="I275" s="80">
        <v>5.104062001E9</v>
      </c>
      <c r="J275" s="81" t="s">
        <v>334</v>
      </c>
      <c r="K275" s="82">
        <v>8.32884E8</v>
      </c>
      <c r="L275" s="83">
        <v>7.4359E7</v>
      </c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91">
        <f t="shared" si="25"/>
        <v>0.0</v>
      </c>
      <c r="AA275" s="92">
        <f t="shared" si="26"/>
        <v>7.4359E7</v>
      </c>
      <c r="AB275" s="84">
        <f t="shared" si="27"/>
        <v>1.0</v>
      </c>
      <c r="AC275" s="84">
        <f t="shared" si="28"/>
        <v>0.0892789392040188</v>
      </c>
      <c r="AD275" s="84">
        <f t="shared" si="29"/>
        <v>0.0</v>
      </c>
      <c r="AE275" s="85">
        <f t="shared" si="30"/>
        <v>1.0</v>
      </c>
    </row>
    <row r="276" spans="8:8" ht="15.75" hidden="1">
      <c r="A276" s="67">
        <v>52406.0</v>
      </c>
      <c r="B276" s="68">
        <v>4.0</v>
      </c>
      <c r="C276" s="68">
        <v>51.0</v>
      </c>
      <c r="D276" s="69" t="s">
        <v>57</v>
      </c>
      <c r="E276" s="68">
        <v>5104.0</v>
      </c>
      <c r="F276" s="69" t="s">
        <v>284</v>
      </c>
      <c r="G276" s="68">
        <v>510406.0</v>
      </c>
      <c r="H276" s="69" t="s">
        <v>333</v>
      </c>
      <c r="I276" s="68">
        <v>5.104062002E9</v>
      </c>
      <c r="J276" s="69" t="s">
        <v>335</v>
      </c>
      <c r="K276" s="70">
        <v>1.179581E9</v>
      </c>
      <c r="L276" s="71">
        <v>1.032416E8</v>
      </c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2">
        <f t="shared" si="25"/>
        <v>0.0</v>
      </c>
      <c r="AA276" s="73">
        <f t="shared" si="26"/>
        <v>1.032416E8</v>
      </c>
      <c r="AB276" s="74">
        <f t="shared" si="27"/>
        <v>1.0</v>
      </c>
      <c r="AC276" s="74">
        <f t="shared" si="28"/>
        <v>0.08752395977893845</v>
      </c>
      <c r="AD276" s="74">
        <f t="shared" si="29"/>
        <v>0.0</v>
      </c>
      <c r="AE276" s="75">
        <f t="shared" si="30"/>
        <v>1.0</v>
      </c>
    </row>
    <row r="277" spans="8:8" ht="15.75" hidden="1">
      <c r="A277" s="67">
        <v>52407.0</v>
      </c>
      <c r="B277" s="68">
        <v>4.0</v>
      </c>
      <c r="C277" s="68">
        <v>51.0</v>
      </c>
      <c r="D277" s="69" t="s">
        <v>57</v>
      </c>
      <c r="E277" s="68">
        <v>5104.0</v>
      </c>
      <c r="F277" s="69" t="s">
        <v>284</v>
      </c>
      <c r="G277" s="68">
        <v>510406.0</v>
      </c>
      <c r="H277" s="69" t="s">
        <v>333</v>
      </c>
      <c r="I277" s="68">
        <v>5.104062003E9</v>
      </c>
      <c r="J277" s="69" t="s">
        <v>336</v>
      </c>
      <c r="K277" s="70">
        <v>1.051695E9</v>
      </c>
      <c r="L277" s="71">
        <v>9.8315E7</v>
      </c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2">
        <f t="shared" si="25"/>
        <v>0.0</v>
      </c>
      <c r="AA277" s="73">
        <f t="shared" si="26"/>
        <v>9.8315E7</v>
      </c>
      <c r="AB277" s="74">
        <f t="shared" si="27"/>
        <v>1.0</v>
      </c>
      <c r="AC277" s="74">
        <f t="shared" si="28"/>
        <v>0.09348242598852328</v>
      </c>
      <c r="AD277" s="74">
        <f t="shared" si="29"/>
        <v>0.0</v>
      </c>
      <c r="AE277" s="75">
        <f t="shared" si="30"/>
        <v>1.0</v>
      </c>
    </row>
    <row r="278" spans="8:8" ht="15.75" hidden="1">
      <c r="A278" s="67">
        <v>52408.0</v>
      </c>
      <c r="B278" s="68">
        <v>4.0</v>
      </c>
      <c r="C278" s="68">
        <v>51.0</v>
      </c>
      <c r="D278" s="69" t="s">
        <v>57</v>
      </c>
      <c r="E278" s="68">
        <v>5104.0</v>
      </c>
      <c r="F278" s="69" t="s">
        <v>284</v>
      </c>
      <c r="G278" s="68">
        <v>510406.0</v>
      </c>
      <c r="H278" s="69" t="s">
        <v>333</v>
      </c>
      <c r="I278" s="68">
        <v>5.104062004E9</v>
      </c>
      <c r="J278" s="69" t="s">
        <v>337</v>
      </c>
      <c r="K278" s="70">
        <v>9.42435E8</v>
      </c>
      <c r="L278" s="71">
        <v>7.5395E7</v>
      </c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2">
        <f t="shared" si="25"/>
        <v>0.0</v>
      </c>
      <c r="AA278" s="73">
        <f t="shared" si="26"/>
        <v>7.5395E7</v>
      </c>
      <c r="AB278" s="74">
        <f t="shared" si="27"/>
        <v>1.0</v>
      </c>
      <c r="AC278" s="74">
        <f t="shared" si="28"/>
        <v>0.08000021221622712</v>
      </c>
      <c r="AD278" s="74">
        <f t="shared" si="29"/>
        <v>0.0</v>
      </c>
      <c r="AE278" s="75">
        <f t="shared" si="30"/>
        <v>1.0</v>
      </c>
    </row>
    <row r="279" spans="8:8" ht="15.75" hidden="1">
      <c r="A279" s="67">
        <v>52409.0</v>
      </c>
      <c r="B279" s="68">
        <v>4.0</v>
      </c>
      <c r="C279" s="68">
        <v>51.0</v>
      </c>
      <c r="D279" s="69" t="s">
        <v>57</v>
      </c>
      <c r="E279" s="68">
        <v>5104.0</v>
      </c>
      <c r="F279" s="69" t="s">
        <v>284</v>
      </c>
      <c r="G279" s="68">
        <v>510406.0</v>
      </c>
      <c r="H279" s="69" t="s">
        <v>333</v>
      </c>
      <c r="I279" s="68">
        <v>5.104062005E9</v>
      </c>
      <c r="J279" s="69" t="s">
        <v>221</v>
      </c>
      <c r="K279" s="70">
        <v>1.117209E9</v>
      </c>
      <c r="L279" s="105">
        <v>8.949922768E7</v>
      </c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2">
        <f t="shared" si="25"/>
        <v>0.0</v>
      </c>
      <c r="AA279" s="73">
        <f t="shared" si="26"/>
        <v>8.949922768E7</v>
      </c>
      <c r="AB279" s="74">
        <f t="shared" si="27"/>
        <v>1.0</v>
      </c>
      <c r="AC279" s="74">
        <f t="shared" si="28"/>
        <v>0.08010965511377012</v>
      </c>
      <c r="AD279" s="74">
        <f t="shared" si="29"/>
        <v>0.0</v>
      </c>
      <c r="AE279" s="75">
        <f t="shared" si="30"/>
        <v>1.0</v>
      </c>
    </row>
    <row r="280" spans="8:8" ht="15.75" hidden="1">
      <c r="A280" s="67">
        <v>52410.0</v>
      </c>
      <c r="B280" s="68">
        <v>4.0</v>
      </c>
      <c r="C280" s="68">
        <v>51.0</v>
      </c>
      <c r="D280" s="69" t="s">
        <v>57</v>
      </c>
      <c r="E280" s="68">
        <v>5104.0</v>
      </c>
      <c r="F280" s="69" t="s">
        <v>284</v>
      </c>
      <c r="G280" s="68">
        <v>510406.0</v>
      </c>
      <c r="H280" s="69" t="s">
        <v>333</v>
      </c>
      <c r="I280" s="68">
        <v>5.104062006E9</v>
      </c>
      <c r="J280" s="69" t="s">
        <v>338</v>
      </c>
      <c r="K280" s="70">
        <v>1.369143E9</v>
      </c>
      <c r="L280" s="105">
        <v>1.310397328E8</v>
      </c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2">
        <f t="shared" si="25"/>
        <v>0.0</v>
      </c>
      <c r="AA280" s="73">
        <f t="shared" si="26"/>
        <v>1.310397328E8</v>
      </c>
      <c r="AB280" s="74">
        <f t="shared" si="27"/>
        <v>1.0</v>
      </c>
      <c r="AC280" s="102">
        <f t="shared" si="28"/>
        <v>0.0957093107148048</v>
      </c>
      <c r="AD280" s="74">
        <f t="shared" si="29"/>
        <v>0.0</v>
      </c>
      <c r="AE280" s="75">
        <f t="shared" si="30"/>
        <v>1.0</v>
      </c>
      <c r="AF280" s="109" t="s">
        <v>787</v>
      </c>
    </row>
    <row r="281" spans="8:8" ht="15.75" hidden="1">
      <c r="A281" s="67">
        <v>52411.0</v>
      </c>
      <c r="B281" s="68">
        <v>4.0</v>
      </c>
      <c r="C281" s="68">
        <v>51.0</v>
      </c>
      <c r="D281" s="69" t="s">
        <v>57</v>
      </c>
      <c r="E281" s="68">
        <v>5104.0</v>
      </c>
      <c r="F281" s="69" t="s">
        <v>284</v>
      </c>
      <c r="G281" s="68">
        <v>510406.0</v>
      </c>
      <c r="H281" s="69" t="s">
        <v>333</v>
      </c>
      <c r="I281" s="68">
        <v>5.104062007E9</v>
      </c>
      <c r="J281" s="69" t="s">
        <v>339</v>
      </c>
      <c r="K281" s="70">
        <v>1.603181E9</v>
      </c>
      <c r="L281" s="71">
        <v>1.2875E8</v>
      </c>
      <c r="M281" s="71"/>
      <c r="N281" s="71">
        <v>1.577E7</v>
      </c>
      <c r="O281" s="71">
        <v>280000.0</v>
      </c>
      <c r="P281" s="71">
        <v>1462500.0</v>
      </c>
      <c r="Q281" s="71">
        <v>800000.0</v>
      </c>
      <c r="R281" s="71">
        <v>5500000.0</v>
      </c>
      <c r="S281" s="71"/>
      <c r="T281" s="71"/>
      <c r="U281" s="71">
        <v>1.26E7</v>
      </c>
      <c r="V281" s="71"/>
      <c r="W281" s="71"/>
      <c r="X281" s="71">
        <v>1.64398E7</v>
      </c>
      <c r="Y281" s="71">
        <v>6710400.0</v>
      </c>
      <c r="Z281" s="72">
        <f t="shared" si="25"/>
        <v>5.95627E7</v>
      </c>
      <c r="AA281" s="73">
        <f t="shared" si="26"/>
        <v>6.91873E7</v>
      </c>
      <c r="AB281" s="74">
        <f t="shared" si="27"/>
        <v>0.5373770873786408</v>
      </c>
      <c r="AC281" s="74">
        <f t="shared" si="28"/>
        <v>0.08030908549939152</v>
      </c>
      <c r="AD281" s="74">
        <f t="shared" si="29"/>
        <v>0.46262291262135924</v>
      </c>
      <c r="AE281" s="75">
        <f t="shared" si="30"/>
        <v>1.0</v>
      </c>
    </row>
    <row r="282" spans="8:8" s="78" ht="15.75" hidden="1" customFormat="1">
      <c r="A282" s="79">
        <v>52412.0</v>
      </c>
      <c r="B282" s="80">
        <v>4.0</v>
      </c>
      <c r="C282" s="80">
        <v>51.0</v>
      </c>
      <c r="D282" s="81" t="s">
        <v>57</v>
      </c>
      <c r="E282" s="80">
        <v>5104.0</v>
      </c>
      <c r="F282" s="81" t="s">
        <v>284</v>
      </c>
      <c r="G282" s="80">
        <v>510407.0</v>
      </c>
      <c r="H282" s="81" t="s">
        <v>187</v>
      </c>
      <c r="I282" s="80">
        <v>5.104072001E9</v>
      </c>
      <c r="J282" s="81" t="s">
        <v>340</v>
      </c>
      <c r="K282" s="82">
        <v>1.249599E9</v>
      </c>
      <c r="L282" s="83">
        <v>1.000928799E8</v>
      </c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91">
        <f t="shared" si="25"/>
        <v>0.0</v>
      </c>
      <c r="AA282" s="92">
        <f t="shared" si="26"/>
        <v>1.000928799E8</v>
      </c>
      <c r="AB282" s="84">
        <f t="shared" si="27"/>
        <v>1.0</v>
      </c>
      <c r="AC282" s="84">
        <f t="shared" si="28"/>
        <v>0.0801</v>
      </c>
      <c r="AD282" s="84">
        <f t="shared" si="29"/>
        <v>0.0</v>
      </c>
      <c r="AE282" s="85">
        <f t="shared" si="30"/>
        <v>1.0</v>
      </c>
    </row>
    <row r="283" spans="8:8" ht="15.75" hidden="1">
      <c r="A283" s="67">
        <v>52413.0</v>
      </c>
      <c r="B283" s="68">
        <v>4.0</v>
      </c>
      <c r="C283" s="68">
        <v>51.0</v>
      </c>
      <c r="D283" s="69" t="s">
        <v>57</v>
      </c>
      <c r="E283" s="68">
        <v>5104.0</v>
      </c>
      <c r="F283" s="69" t="s">
        <v>284</v>
      </c>
      <c r="G283" s="68">
        <v>510407.0</v>
      </c>
      <c r="H283" s="69" t="s">
        <v>187</v>
      </c>
      <c r="I283" s="68">
        <v>5.104072002E9</v>
      </c>
      <c r="J283" s="69" t="s">
        <v>341</v>
      </c>
      <c r="K283" s="70">
        <v>8.61597E8</v>
      </c>
      <c r="L283" s="71">
        <v>7.1636491E7</v>
      </c>
      <c r="M283" s="71">
        <v>4.087E7</v>
      </c>
      <c r="N283" s="71">
        <v>2281800.0</v>
      </c>
      <c r="O283" s="71">
        <v>0.0</v>
      </c>
      <c r="P283" s="71">
        <v>0.0</v>
      </c>
      <c r="Q283" s="71">
        <v>0.0</v>
      </c>
      <c r="R283" s="71">
        <v>2508000.0</v>
      </c>
      <c r="S283" s="71">
        <v>0.0</v>
      </c>
      <c r="T283" s="71">
        <v>0.0</v>
      </c>
      <c r="U283" s="71">
        <v>1.155E7</v>
      </c>
      <c r="V283" s="71">
        <v>0.0</v>
      </c>
      <c r="W283" s="71">
        <v>0.0</v>
      </c>
      <c r="X283" s="71">
        <v>4871000.0</v>
      </c>
      <c r="Y283" s="71">
        <v>300000.0</v>
      </c>
      <c r="Z283" s="72">
        <f t="shared" si="25"/>
        <v>6.23808E7</v>
      </c>
      <c r="AA283" s="73">
        <f t="shared" si="26"/>
        <v>9255691.0</v>
      </c>
      <c r="AB283" s="74">
        <f t="shared" si="27"/>
        <v>0.12920357866216534</v>
      </c>
      <c r="AC283" s="74">
        <f t="shared" si="28"/>
        <v>0.08314384915453513</v>
      </c>
      <c r="AD283" s="74">
        <f t="shared" si="29"/>
        <v>0.8707964213378346</v>
      </c>
      <c r="AE283" s="75">
        <f t="shared" si="30"/>
        <v>1.0</v>
      </c>
    </row>
    <row r="284" spans="8:8" ht="15.75" hidden="1">
      <c r="A284" s="67">
        <v>52414.0</v>
      </c>
      <c r="B284" s="68">
        <v>4.0</v>
      </c>
      <c r="C284" s="68">
        <v>51.0</v>
      </c>
      <c r="D284" s="69" t="s">
        <v>57</v>
      </c>
      <c r="E284" s="68">
        <v>5104.0</v>
      </c>
      <c r="F284" s="69" t="s">
        <v>284</v>
      </c>
      <c r="G284" s="68">
        <v>510407.0</v>
      </c>
      <c r="H284" s="69" t="s">
        <v>187</v>
      </c>
      <c r="I284" s="68">
        <v>5.104072003E9</v>
      </c>
      <c r="J284" s="69" t="s">
        <v>342</v>
      </c>
      <c r="K284" s="70">
        <v>1.000814E9</v>
      </c>
      <c r="L284" s="71">
        <v>8.02E7</v>
      </c>
      <c r="M284" s="71">
        <v>7585000.0</v>
      </c>
      <c r="N284" s="71">
        <v>4400000.0</v>
      </c>
      <c r="O284" s="71">
        <v>0.0</v>
      </c>
      <c r="P284" s="71">
        <v>1600000.0</v>
      </c>
      <c r="Q284" s="71">
        <v>0.0</v>
      </c>
      <c r="R284" s="71">
        <v>1630000.0</v>
      </c>
      <c r="S284" s="71">
        <v>0.0</v>
      </c>
      <c r="T284" s="71">
        <v>1950000.0</v>
      </c>
      <c r="U284" s="71">
        <v>1.94163E7</v>
      </c>
      <c r="V284" s="71">
        <v>0.0</v>
      </c>
      <c r="W284" s="71">
        <v>0.0</v>
      </c>
      <c r="X284" s="71">
        <v>0.0</v>
      </c>
      <c r="Y284" s="71">
        <v>3520000.0</v>
      </c>
      <c r="Z284" s="72">
        <f t="shared" si="25"/>
        <v>4.01013E7</v>
      </c>
      <c r="AA284" s="73">
        <f t="shared" si="26"/>
        <v>4.00987E7</v>
      </c>
      <c r="AB284" s="74">
        <f t="shared" si="27"/>
        <v>0.4999837905236908</v>
      </c>
      <c r="AC284" s="74">
        <f t="shared" si="28"/>
        <v>0.08013477029697826</v>
      </c>
      <c r="AD284" s="74">
        <f t="shared" si="29"/>
        <v>0.5000162094763092</v>
      </c>
      <c r="AE284" s="75">
        <f t="shared" si="30"/>
        <v>1.0</v>
      </c>
    </row>
    <row r="285" spans="8:8" ht="15.75" hidden="1">
      <c r="A285" s="67">
        <v>52415.0</v>
      </c>
      <c r="B285" s="68">
        <v>4.0</v>
      </c>
      <c r="C285" s="68">
        <v>51.0</v>
      </c>
      <c r="D285" s="69" t="s">
        <v>57</v>
      </c>
      <c r="E285" s="68">
        <v>5104.0</v>
      </c>
      <c r="F285" s="69" t="s">
        <v>284</v>
      </c>
      <c r="G285" s="68">
        <v>510407.0</v>
      </c>
      <c r="H285" s="69" t="s">
        <v>187</v>
      </c>
      <c r="I285" s="68">
        <v>5.104072004E9</v>
      </c>
      <c r="J285" s="69" t="s">
        <v>343</v>
      </c>
      <c r="K285" s="70">
        <v>1.106913E9</v>
      </c>
      <c r="L285" s="105">
        <v>9.306178045E7</v>
      </c>
      <c r="M285" s="71">
        <v>8978000.0</v>
      </c>
      <c r="N285" s="71"/>
      <c r="O285" s="71"/>
      <c r="P285" s="71">
        <v>5250000.0</v>
      </c>
      <c r="Q285" s="71">
        <v>1300000.0</v>
      </c>
      <c r="R285" s="71">
        <v>400000.0</v>
      </c>
      <c r="S285" s="71"/>
      <c r="T285" s="71"/>
      <c r="U285" s="71">
        <v>2250000.0</v>
      </c>
      <c r="V285" s="71"/>
      <c r="W285" s="71"/>
      <c r="X285" s="71"/>
      <c r="Y285" s="71"/>
      <c r="Z285" s="72">
        <f t="shared" si="25"/>
        <v>1.8178E7</v>
      </c>
      <c r="AA285" s="73">
        <f t="shared" si="26"/>
        <v>7.488378045E7</v>
      </c>
      <c r="AB285" s="74">
        <f t="shared" si="27"/>
        <v>0.8046673950132877</v>
      </c>
      <c r="AC285" s="74">
        <f t="shared" si="28"/>
        <v>0.0840732563896169</v>
      </c>
      <c r="AD285" s="74">
        <f t="shared" si="29"/>
        <v>0.19533260498671234</v>
      </c>
      <c r="AE285" s="75">
        <f t="shared" si="30"/>
        <v>1.0</v>
      </c>
    </row>
    <row r="286" spans="8:8" ht="15.75" hidden="1">
      <c r="A286" s="67">
        <v>52416.0</v>
      </c>
      <c r="B286" s="68">
        <v>4.0</v>
      </c>
      <c r="C286" s="68">
        <v>51.0</v>
      </c>
      <c r="D286" s="69" t="s">
        <v>57</v>
      </c>
      <c r="E286" s="68">
        <v>5104.0</v>
      </c>
      <c r="F286" s="69" t="s">
        <v>284</v>
      </c>
      <c r="G286" s="68">
        <v>510407.0</v>
      </c>
      <c r="H286" s="69" t="s">
        <v>187</v>
      </c>
      <c r="I286" s="68">
        <v>5.104072005E9</v>
      </c>
      <c r="J286" s="69" t="s">
        <v>161</v>
      </c>
      <c r="K286" s="70">
        <v>1.311844E9</v>
      </c>
      <c r="L286" s="71">
        <v>1.1E8</v>
      </c>
      <c r="M286" s="71">
        <v>600000.0</v>
      </c>
      <c r="N286" s="71">
        <v>2.69235E7</v>
      </c>
      <c r="O286" s="71">
        <v>0.0</v>
      </c>
      <c r="P286" s="71">
        <v>0.0</v>
      </c>
      <c r="Q286" s="71">
        <v>0.0</v>
      </c>
      <c r="R286" s="71">
        <v>1670000.0</v>
      </c>
      <c r="S286" s="71">
        <v>0.0</v>
      </c>
      <c r="T286" s="71">
        <v>0.0</v>
      </c>
      <c r="U286" s="71">
        <v>7065500.0</v>
      </c>
      <c r="V286" s="71">
        <v>0.0</v>
      </c>
      <c r="W286" s="71">
        <v>0.0</v>
      </c>
      <c r="X286" s="71">
        <v>1893000.0</v>
      </c>
      <c r="Y286" s="71">
        <v>560000.0</v>
      </c>
      <c r="Z286" s="72">
        <f t="shared" si="25"/>
        <v>3.8712E7</v>
      </c>
      <c r="AA286" s="73">
        <f t="shared" si="26"/>
        <v>7.1288E7</v>
      </c>
      <c r="AB286" s="74">
        <f t="shared" si="27"/>
        <v>0.6480727272727272</v>
      </c>
      <c r="AC286" s="74">
        <f t="shared" si="28"/>
        <v>0.08385143355459948</v>
      </c>
      <c r="AD286" s="74">
        <f t="shared" si="29"/>
        <v>0.3519272727272727</v>
      </c>
      <c r="AE286" s="75">
        <f t="shared" si="30"/>
        <v>1.0</v>
      </c>
    </row>
    <row r="287" spans="8:8" ht="15.75" hidden="1">
      <c r="A287" s="67">
        <v>52417.0</v>
      </c>
      <c r="B287" s="68">
        <v>4.0</v>
      </c>
      <c r="C287" s="68">
        <v>51.0</v>
      </c>
      <c r="D287" s="69" t="s">
        <v>57</v>
      </c>
      <c r="E287" s="68">
        <v>5104.0</v>
      </c>
      <c r="F287" s="69" t="s">
        <v>284</v>
      </c>
      <c r="G287" s="68">
        <v>510407.0</v>
      </c>
      <c r="H287" s="69" t="s">
        <v>187</v>
      </c>
      <c r="I287" s="68">
        <v>5.104072006E9</v>
      </c>
      <c r="J287" s="69" t="s">
        <v>344</v>
      </c>
      <c r="K287" s="70">
        <v>1.038235E9</v>
      </c>
      <c r="L287" s="71">
        <v>8.3825E7</v>
      </c>
      <c r="M287" s="71">
        <v>9420000.0</v>
      </c>
      <c r="N287" s="71"/>
      <c r="O287" s="71">
        <v>4980000.0</v>
      </c>
      <c r="P287" s="71">
        <v>700000.0</v>
      </c>
      <c r="Q287" s="71"/>
      <c r="R287" s="71">
        <v>2350000.0</v>
      </c>
      <c r="S287" s="71"/>
      <c r="T287" s="71"/>
      <c r="U287" s="71">
        <v>9408300.0</v>
      </c>
      <c r="V287" s="71"/>
      <c r="W287" s="71"/>
      <c r="X287" s="71">
        <v>8580000.0</v>
      </c>
      <c r="Y287" s="71">
        <v>450000.0</v>
      </c>
      <c r="Z287" s="72">
        <f t="shared" si="25"/>
        <v>3.58883E7</v>
      </c>
      <c r="AA287" s="73">
        <f t="shared" si="26"/>
        <v>4.79367E7</v>
      </c>
      <c r="AB287" s="74">
        <f t="shared" si="27"/>
        <v>0.5718663883089771</v>
      </c>
      <c r="AC287" s="74">
        <f t="shared" si="28"/>
        <v>0.08073798321189327</v>
      </c>
      <c r="AD287" s="74">
        <f t="shared" si="29"/>
        <v>0.428133611691023</v>
      </c>
      <c r="AE287" s="75">
        <f t="shared" si="30"/>
        <v>1.0</v>
      </c>
    </row>
    <row r="288" spans="8:8" ht="15.75" hidden="1">
      <c r="A288" s="67">
        <v>52418.0</v>
      </c>
      <c r="B288" s="68">
        <v>4.0</v>
      </c>
      <c r="C288" s="68">
        <v>51.0</v>
      </c>
      <c r="D288" s="69" t="s">
        <v>57</v>
      </c>
      <c r="E288" s="68">
        <v>5104.0</v>
      </c>
      <c r="F288" s="69" t="s">
        <v>284</v>
      </c>
      <c r="G288" s="68">
        <v>510407.0</v>
      </c>
      <c r="H288" s="69" t="s">
        <v>187</v>
      </c>
      <c r="I288" s="68">
        <v>5.104072007E9</v>
      </c>
      <c r="J288" s="69" t="s">
        <v>345</v>
      </c>
      <c r="K288" s="70">
        <v>8.41872E8</v>
      </c>
      <c r="L288" s="71">
        <v>7.5E7</v>
      </c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2">
        <f t="shared" si="25"/>
        <v>0.0</v>
      </c>
      <c r="AA288" s="73">
        <f t="shared" si="26"/>
        <v>7.5E7</v>
      </c>
      <c r="AB288" s="74">
        <f t="shared" si="27"/>
        <v>1.0</v>
      </c>
      <c r="AC288" s="74">
        <f t="shared" si="28"/>
        <v>0.08908717714807002</v>
      </c>
      <c r="AD288" s="74">
        <f t="shared" si="29"/>
        <v>0.0</v>
      </c>
      <c r="AE288" s="75">
        <f t="shared" si="30"/>
        <v>1.0</v>
      </c>
    </row>
    <row r="289" spans="8:8" ht="15.75" hidden="1">
      <c r="A289" s="67">
        <v>52419.0</v>
      </c>
      <c r="B289" s="68">
        <v>4.0</v>
      </c>
      <c r="C289" s="68">
        <v>51.0</v>
      </c>
      <c r="D289" s="69" t="s">
        <v>57</v>
      </c>
      <c r="E289" s="68">
        <v>5104.0</v>
      </c>
      <c r="F289" s="69" t="s">
        <v>284</v>
      </c>
      <c r="G289" s="68">
        <v>510407.0</v>
      </c>
      <c r="H289" s="69" t="s">
        <v>187</v>
      </c>
      <c r="I289" s="68">
        <v>5.104072008E9</v>
      </c>
      <c r="J289" s="69" t="s">
        <v>346</v>
      </c>
      <c r="K289" s="70">
        <v>8.98879E8</v>
      </c>
      <c r="L289" s="71">
        <v>7.67754E7</v>
      </c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2">
        <f t="shared" si="25"/>
        <v>0.0</v>
      </c>
      <c r="AA289" s="73">
        <f t="shared" si="26"/>
        <v>7.67754E7</v>
      </c>
      <c r="AB289" s="74">
        <f t="shared" si="27"/>
        <v>1.0</v>
      </c>
      <c r="AC289" s="74">
        <f t="shared" si="28"/>
        <v>0.0854123858717358</v>
      </c>
      <c r="AD289" s="74">
        <f t="shared" si="29"/>
        <v>0.0</v>
      </c>
      <c r="AE289" s="75">
        <f t="shared" si="30"/>
        <v>1.0</v>
      </c>
    </row>
    <row r="290" spans="8:8" ht="15.75" hidden="1">
      <c r="A290" s="67">
        <v>52420.0</v>
      </c>
      <c r="B290" s="68">
        <v>4.0</v>
      </c>
      <c r="C290" s="68">
        <v>51.0</v>
      </c>
      <c r="D290" s="69" t="s">
        <v>57</v>
      </c>
      <c r="E290" s="68">
        <v>5104.0</v>
      </c>
      <c r="F290" s="69" t="s">
        <v>284</v>
      </c>
      <c r="G290" s="68">
        <v>510407.0</v>
      </c>
      <c r="H290" s="69" t="s">
        <v>187</v>
      </c>
      <c r="I290" s="68">
        <v>5.104072009E9</v>
      </c>
      <c r="J290" s="69" t="s">
        <v>347</v>
      </c>
      <c r="K290" s="70">
        <v>8.27816E8</v>
      </c>
      <c r="L290" s="71">
        <v>6.6246118E7</v>
      </c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2">
        <f t="shared" si="25"/>
        <v>0.0</v>
      </c>
      <c r="AA290" s="73">
        <f t="shared" si="26"/>
        <v>6.6246118E7</v>
      </c>
      <c r="AB290" s="74">
        <f t="shared" si="27"/>
        <v>1.0</v>
      </c>
      <c r="AC290" s="74">
        <f t="shared" si="28"/>
        <v>0.08002517226050233</v>
      </c>
      <c r="AD290" s="74">
        <f t="shared" si="29"/>
        <v>0.0</v>
      </c>
      <c r="AE290" s="75">
        <f t="shared" si="30"/>
        <v>1.0</v>
      </c>
    </row>
    <row r="291" spans="8:8" s="55" ht="15.75" hidden="1" customFormat="1">
      <c r="A291" s="56">
        <v>52421.0</v>
      </c>
      <c r="B291" s="57">
        <v>4.0</v>
      </c>
      <c r="C291" s="57">
        <v>51.0</v>
      </c>
      <c r="D291" s="58" t="s">
        <v>57</v>
      </c>
      <c r="E291" s="57">
        <v>5105.0</v>
      </c>
      <c r="F291" s="58" t="s">
        <v>348</v>
      </c>
      <c r="G291" s="57">
        <v>510501.0</v>
      </c>
      <c r="H291" s="58" t="s">
        <v>349</v>
      </c>
      <c r="I291" s="57">
        <v>5.105012001E9</v>
      </c>
      <c r="J291" s="58" t="s">
        <v>350</v>
      </c>
      <c r="K291" s="59">
        <v>1.635727E9</v>
      </c>
      <c r="L291" s="60">
        <v>1.4509E8</v>
      </c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1">
        <f t="shared" si="25"/>
        <v>0.0</v>
      </c>
      <c r="AA291" s="62">
        <f t="shared" si="26"/>
        <v>1.4509E8</v>
      </c>
      <c r="AB291" s="63">
        <f t="shared" si="27"/>
        <v>1.0</v>
      </c>
      <c r="AC291" s="63">
        <f t="shared" si="28"/>
        <v>0.08870062058032911</v>
      </c>
      <c r="AD291" s="63">
        <f t="shared" si="29"/>
        <v>0.0</v>
      </c>
      <c r="AE291" s="64">
        <f t="shared" si="30"/>
        <v>1.0</v>
      </c>
    </row>
    <row r="292" spans="8:8" ht="15.75" hidden="1">
      <c r="A292" s="67">
        <v>52422.0</v>
      </c>
      <c r="B292" s="68">
        <v>4.0</v>
      </c>
      <c r="C292" s="68">
        <v>51.0</v>
      </c>
      <c r="D292" s="69" t="s">
        <v>57</v>
      </c>
      <c r="E292" s="68">
        <v>5105.0</v>
      </c>
      <c r="F292" s="69" t="s">
        <v>348</v>
      </c>
      <c r="G292" s="68">
        <v>510501.0</v>
      </c>
      <c r="H292" s="69" t="s">
        <v>349</v>
      </c>
      <c r="I292" s="68">
        <v>5.105012002E9</v>
      </c>
      <c r="J292" s="69" t="s">
        <v>351</v>
      </c>
      <c r="K292" s="70">
        <v>1.482155E9</v>
      </c>
      <c r="L292" s="71">
        <v>1.202E8</v>
      </c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2">
        <f t="shared" si="25"/>
        <v>0.0</v>
      </c>
      <c r="AA292" s="73">
        <f t="shared" si="26"/>
        <v>1.202E8</v>
      </c>
      <c r="AB292" s="74">
        <f t="shared" si="27"/>
        <v>1.0</v>
      </c>
      <c r="AC292" s="74">
        <f t="shared" si="28"/>
        <v>0.08109813076230218</v>
      </c>
      <c r="AD292" s="74">
        <f t="shared" si="29"/>
        <v>0.0</v>
      </c>
      <c r="AE292" s="75">
        <f t="shared" si="30"/>
        <v>1.0</v>
      </c>
    </row>
    <row r="293" spans="8:8" ht="15.75" hidden="1">
      <c r="A293" s="67">
        <v>52423.0</v>
      </c>
      <c r="B293" s="68">
        <v>4.0</v>
      </c>
      <c r="C293" s="68">
        <v>51.0</v>
      </c>
      <c r="D293" s="69" t="s">
        <v>57</v>
      </c>
      <c r="E293" s="68">
        <v>5105.0</v>
      </c>
      <c r="F293" s="69" t="s">
        <v>348</v>
      </c>
      <c r="G293" s="68">
        <v>510501.0</v>
      </c>
      <c r="H293" s="69" t="s">
        <v>349</v>
      </c>
      <c r="I293" s="68">
        <v>5.105012003E9</v>
      </c>
      <c r="J293" s="69" t="s">
        <v>352</v>
      </c>
      <c r="K293" s="70">
        <v>1.607369E9</v>
      </c>
      <c r="L293" s="71">
        <v>1.292525E8</v>
      </c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2">
        <f t="shared" si="25"/>
        <v>0.0</v>
      </c>
      <c r="AA293" s="73">
        <f t="shared" si="26"/>
        <v>1.292525E8</v>
      </c>
      <c r="AB293" s="74">
        <f t="shared" si="27"/>
        <v>1.0</v>
      </c>
      <c r="AC293" s="74">
        <f t="shared" si="28"/>
        <v>0.08041246285078286</v>
      </c>
      <c r="AD293" s="74">
        <f t="shared" si="29"/>
        <v>0.0</v>
      </c>
      <c r="AE293" s="75">
        <f t="shared" si="30"/>
        <v>1.0</v>
      </c>
    </row>
    <row r="294" spans="8:8" ht="15.75" hidden="1">
      <c r="A294" s="67">
        <v>52424.0</v>
      </c>
      <c r="B294" s="68">
        <v>4.0</v>
      </c>
      <c r="C294" s="68">
        <v>51.0</v>
      </c>
      <c r="D294" s="69" t="s">
        <v>57</v>
      </c>
      <c r="E294" s="68">
        <v>5105.0</v>
      </c>
      <c r="F294" s="69" t="s">
        <v>348</v>
      </c>
      <c r="G294" s="68">
        <v>510501.0</v>
      </c>
      <c r="H294" s="69" t="s">
        <v>349</v>
      </c>
      <c r="I294" s="68">
        <v>5.105012004E9</v>
      </c>
      <c r="J294" s="69" t="s">
        <v>353</v>
      </c>
      <c r="K294" s="70">
        <v>2.22285E9</v>
      </c>
      <c r="L294" s="71">
        <v>1.78052688E8</v>
      </c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2">
        <f t="shared" si="25"/>
        <v>0.0</v>
      </c>
      <c r="AA294" s="73">
        <f t="shared" si="26"/>
        <v>1.78052688E8</v>
      </c>
      <c r="AB294" s="74">
        <f t="shared" si="27"/>
        <v>1.0</v>
      </c>
      <c r="AC294" s="74">
        <f t="shared" si="28"/>
        <v>0.0801010810446049</v>
      </c>
      <c r="AD294" s="74">
        <f t="shared" si="29"/>
        <v>0.0</v>
      </c>
      <c r="AE294" s="75">
        <f t="shared" si="30"/>
        <v>1.0</v>
      </c>
    </row>
    <row r="295" spans="8:8" ht="15.75" hidden="1">
      <c r="A295" s="67">
        <v>52425.0</v>
      </c>
      <c r="B295" s="68">
        <v>4.0</v>
      </c>
      <c r="C295" s="68">
        <v>51.0</v>
      </c>
      <c r="D295" s="69" t="s">
        <v>57</v>
      </c>
      <c r="E295" s="68">
        <v>5105.0</v>
      </c>
      <c r="F295" s="69" t="s">
        <v>348</v>
      </c>
      <c r="G295" s="68">
        <v>510501.0</v>
      </c>
      <c r="H295" s="69" t="s">
        <v>349</v>
      </c>
      <c r="I295" s="68">
        <v>5.105012005E9</v>
      </c>
      <c r="J295" s="69" t="s">
        <v>354</v>
      </c>
      <c r="K295" s="70">
        <v>1.246606E9</v>
      </c>
      <c r="L295" s="71">
        <v>1.53671E8</v>
      </c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2">
        <f t="shared" si="25"/>
        <v>0.0</v>
      </c>
      <c r="AA295" s="73">
        <f t="shared" si="26"/>
        <v>1.53671E8</v>
      </c>
      <c r="AB295" s="74">
        <f t="shared" si="27"/>
        <v>1.0</v>
      </c>
      <c r="AC295" s="74">
        <f t="shared" si="28"/>
        <v>0.12327150679525047</v>
      </c>
      <c r="AD295" s="74">
        <f t="shared" si="29"/>
        <v>0.0</v>
      </c>
      <c r="AE295" s="75">
        <f t="shared" si="30"/>
        <v>1.0</v>
      </c>
    </row>
    <row r="296" spans="8:8" ht="15.75" hidden="1">
      <c r="A296" s="67">
        <v>52426.0</v>
      </c>
      <c r="B296" s="68">
        <v>4.0</v>
      </c>
      <c r="C296" s="68">
        <v>51.0</v>
      </c>
      <c r="D296" s="69" t="s">
        <v>57</v>
      </c>
      <c r="E296" s="68">
        <v>5105.0</v>
      </c>
      <c r="F296" s="69" t="s">
        <v>348</v>
      </c>
      <c r="G296" s="68">
        <v>510501.0</v>
      </c>
      <c r="H296" s="69" t="s">
        <v>349</v>
      </c>
      <c r="I296" s="68">
        <v>5.105012006E9</v>
      </c>
      <c r="J296" s="69" t="s">
        <v>355</v>
      </c>
      <c r="K296" s="70">
        <v>1.205923E9</v>
      </c>
      <c r="L296" s="71">
        <v>9.6474E7</v>
      </c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2">
        <f t="shared" si="25"/>
        <v>0.0</v>
      </c>
      <c r="AA296" s="73">
        <f t="shared" si="26"/>
        <v>9.6474E7</v>
      </c>
      <c r="AB296" s="74">
        <f t="shared" si="27"/>
        <v>1.0</v>
      </c>
      <c r="AC296" s="74">
        <f t="shared" si="28"/>
        <v>0.0800001326784546</v>
      </c>
      <c r="AD296" s="74">
        <f t="shared" si="29"/>
        <v>0.0</v>
      </c>
      <c r="AE296" s="75">
        <f t="shared" si="30"/>
        <v>1.0</v>
      </c>
    </row>
    <row r="297" spans="8:8" ht="15.75" hidden="1">
      <c r="A297" s="67">
        <v>52427.0</v>
      </c>
      <c r="B297" s="68">
        <v>4.0</v>
      </c>
      <c r="C297" s="68">
        <v>51.0</v>
      </c>
      <c r="D297" s="69" t="s">
        <v>57</v>
      </c>
      <c r="E297" s="68">
        <v>5105.0</v>
      </c>
      <c r="F297" s="69" t="s">
        <v>348</v>
      </c>
      <c r="G297" s="68">
        <v>510501.0</v>
      </c>
      <c r="H297" s="69" t="s">
        <v>349</v>
      </c>
      <c r="I297" s="68">
        <v>5.105012007E9</v>
      </c>
      <c r="J297" s="69" t="s">
        <v>356</v>
      </c>
      <c r="K297" s="70">
        <v>1.429333E9</v>
      </c>
      <c r="L297" s="71">
        <v>1.2071E8</v>
      </c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2">
        <f t="shared" si="25"/>
        <v>0.0</v>
      </c>
      <c r="AA297" s="73">
        <f t="shared" si="26"/>
        <v>1.2071E8</v>
      </c>
      <c r="AB297" s="74">
        <f t="shared" si="27"/>
        <v>1.0</v>
      </c>
      <c r="AC297" s="74">
        <f t="shared" si="28"/>
        <v>0.08445197865018159</v>
      </c>
      <c r="AD297" s="74">
        <f t="shared" si="29"/>
        <v>0.0</v>
      </c>
      <c r="AE297" s="75">
        <f t="shared" si="30"/>
        <v>1.0</v>
      </c>
    </row>
    <row r="298" spans="8:8" ht="15.75" hidden="1">
      <c r="A298" s="67">
        <v>52428.0</v>
      </c>
      <c r="B298" s="68">
        <v>4.0</v>
      </c>
      <c r="C298" s="68">
        <v>51.0</v>
      </c>
      <c r="D298" s="69" t="s">
        <v>57</v>
      </c>
      <c r="E298" s="68">
        <v>5105.0</v>
      </c>
      <c r="F298" s="69" t="s">
        <v>348</v>
      </c>
      <c r="G298" s="68">
        <v>510501.0</v>
      </c>
      <c r="H298" s="69" t="s">
        <v>349</v>
      </c>
      <c r="I298" s="68">
        <v>5.105012008E9</v>
      </c>
      <c r="J298" s="69" t="s">
        <v>357</v>
      </c>
      <c r="K298" s="70">
        <v>1.246015E9</v>
      </c>
      <c r="L298" s="71">
        <v>1.00124917E8</v>
      </c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2">
        <f t="shared" si="25"/>
        <v>0.0</v>
      </c>
      <c r="AA298" s="73">
        <f t="shared" si="26"/>
        <v>1.00124917E8</v>
      </c>
      <c r="AB298" s="74">
        <f t="shared" si="27"/>
        <v>1.0</v>
      </c>
      <c r="AC298" s="74">
        <f t="shared" si="28"/>
        <v>0.0803561088750938</v>
      </c>
      <c r="AD298" s="74">
        <f t="shared" si="29"/>
        <v>0.0</v>
      </c>
      <c r="AE298" s="75">
        <f t="shared" si="30"/>
        <v>1.0</v>
      </c>
    </row>
    <row r="299" spans="8:8" ht="15.75" hidden="1">
      <c r="A299" s="67">
        <v>52429.0</v>
      </c>
      <c r="B299" s="68">
        <v>4.0</v>
      </c>
      <c r="C299" s="68">
        <v>51.0</v>
      </c>
      <c r="D299" s="69" t="s">
        <v>57</v>
      </c>
      <c r="E299" s="68">
        <v>5105.0</v>
      </c>
      <c r="F299" s="69" t="s">
        <v>348</v>
      </c>
      <c r="G299" s="68">
        <v>510501.0</v>
      </c>
      <c r="H299" s="69" t="s">
        <v>349</v>
      </c>
      <c r="I299" s="68">
        <v>5.105012009E9</v>
      </c>
      <c r="J299" s="69" t="s">
        <v>358</v>
      </c>
      <c r="K299" s="70">
        <v>1.145459E9</v>
      </c>
      <c r="L299" s="71">
        <v>9.8095475E7</v>
      </c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2">
        <f t="shared" si="25"/>
        <v>0.0</v>
      </c>
      <c r="AA299" s="73">
        <f t="shared" si="26"/>
        <v>9.8095475E7</v>
      </c>
      <c r="AB299" s="74">
        <f t="shared" si="27"/>
        <v>1.0</v>
      </c>
      <c r="AC299" s="74">
        <f t="shared" si="28"/>
        <v>0.085638573707134</v>
      </c>
      <c r="AD299" s="74">
        <f t="shared" si="29"/>
        <v>0.0</v>
      </c>
      <c r="AE299" s="75">
        <f t="shared" si="30"/>
        <v>1.0</v>
      </c>
    </row>
    <row r="300" spans="8:8" ht="15.75" hidden="1">
      <c r="A300" s="67">
        <v>52430.0</v>
      </c>
      <c r="B300" s="68">
        <v>4.0</v>
      </c>
      <c r="C300" s="68">
        <v>51.0</v>
      </c>
      <c r="D300" s="69" t="s">
        <v>57</v>
      </c>
      <c r="E300" s="68">
        <v>5105.0</v>
      </c>
      <c r="F300" s="69" t="s">
        <v>348</v>
      </c>
      <c r="G300" s="68">
        <v>510501.0</v>
      </c>
      <c r="H300" s="69" t="s">
        <v>349</v>
      </c>
      <c r="I300" s="68">
        <v>5.10501201E9</v>
      </c>
      <c r="J300" s="69" t="s">
        <v>359</v>
      </c>
      <c r="K300" s="70">
        <v>1.707719E9</v>
      </c>
      <c r="L300" s="71">
        <v>2.25993655E8</v>
      </c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2">
        <f t="shared" si="25"/>
        <v>0.0</v>
      </c>
      <c r="AA300" s="73">
        <f t="shared" si="26"/>
        <v>2.25993655E8</v>
      </c>
      <c r="AB300" s="74">
        <f t="shared" si="27"/>
        <v>1.0</v>
      </c>
      <c r="AC300" s="74">
        <f t="shared" si="28"/>
        <v>0.1323365582979401</v>
      </c>
      <c r="AD300" s="74">
        <f t="shared" si="29"/>
        <v>0.0</v>
      </c>
      <c r="AE300" s="75">
        <f t="shared" si="30"/>
        <v>1.0</v>
      </c>
    </row>
    <row r="301" spans="8:8" ht="15.75" hidden="1">
      <c r="A301" s="67">
        <v>52431.0</v>
      </c>
      <c r="B301" s="68">
        <v>4.0</v>
      </c>
      <c r="C301" s="68">
        <v>51.0</v>
      </c>
      <c r="D301" s="69" t="s">
        <v>57</v>
      </c>
      <c r="E301" s="68">
        <v>5105.0</v>
      </c>
      <c r="F301" s="69" t="s">
        <v>348</v>
      </c>
      <c r="G301" s="68">
        <v>510501.0</v>
      </c>
      <c r="H301" s="69" t="s">
        <v>349</v>
      </c>
      <c r="I301" s="68">
        <v>5.105012011E9</v>
      </c>
      <c r="J301" s="69" t="s">
        <v>360</v>
      </c>
      <c r="K301" s="70">
        <v>7.10641E8</v>
      </c>
      <c r="L301" s="71">
        <v>7.0706322E7</v>
      </c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2">
        <f t="shared" si="25"/>
        <v>0.0</v>
      </c>
      <c r="AA301" s="73">
        <f t="shared" si="26"/>
        <v>7.0706322E7</v>
      </c>
      <c r="AB301" s="74">
        <f t="shared" si="27"/>
        <v>1.0</v>
      </c>
      <c r="AC301" s="74">
        <f t="shared" si="28"/>
        <v>0.0994965418544666</v>
      </c>
      <c r="AD301" s="74">
        <f t="shared" si="29"/>
        <v>0.0</v>
      </c>
      <c r="AE301" s="75">
        <f t="shared" si="30"/>
        <v>1.0</v>
      </c>
    </row>
    <row r="302" spans="8:8" ht="15.75" hidden="1">
      <c r="A302" s="67">
        <v>52432.0</v>
      </c>
      <c r="B302" s="68">
        <v>4.0</v>
      </c>
      <c r="C302" s="68">
        <v>51.0</v>
      </c>
      <c r="D302" s="69" t="s">
        <v>57</v>
      </c>
      <c r="E302" s="68">
        <v>5105.0</v>
      </c>
      <c r="F302" s="69" t="s">
        <v>348</v>
      </c>
      <c r="G302" s="68">
        <v>510501.0</v>
      </c>
      <c r="H302" s="69" t="s">
        <v>349</v>
      </c>
      <c r="I302" s="68">
        <v>5.105012012E9</v>
      </c>
      <c r="J302" s="69" t="s">
        <v>361</v>
      </c>
      <c r="K302" s="70">
        <v>9.79592E8</v>
      </c>
      <c r="L302" s="71">
        <v>9.88098E7</v>
      </c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2">
        <f t="shared" si="25"/>
        <v>0.0</v>
      </c>
      <c r="AA302" s="73">
        <f t="shared" si="26"/>
        <v>9.88098E7</v>
      </c>
      <c r="AB302" s="74">
        <f t="shared" si="27"/>
        <v>1.0</v>
      </c>
      <c r="AC302" s="74">
        <f t="shared" si="28"/>
        <v>0.10086832068861322</v>
      </c>
      <c r="AD302" s="74">
        <f t="shared" si="29"/>
        <v>0.0</v>
      </c>
      <c r="AE302" s="75">
        <f t="shared" si="30"/>
        <v>1.0</v>
      </c>
    </row>
    <row r="303" spans="8:8" ht="15.75" hidden="1">
      <c r="A303" s="67">
        <v>52433.0</v>
      </c>
      <c r="B303" s="68">
        <v>4.0</v>
      </c>
      <c r="C303" s="68">
        <v>51.0</v>
      </c>
      <c r="D303" s="69" t="s">
        <v>57</v>
      </c>
      <c r="E303" s="68">
        <v>5105.0</v>
      </c>
      <c r="F303" s="69" t="s">
        <v>348</v>
      </c>
      <c r="G303" s="68">
        <v>510501.0</v>
      </c>
      <c r="H303" s="69" t="s">
        <v>349</v>
      </c>
      <c r="I303" s="68">
        <v>5.105012013E9</v>
      </c>
      <c r="J303" s="69" t="s">
        <v>362</v>
      </c>
      <c r="K303" s="70">
        <v>1.153966E9</v>
      </c>
      <c r="L303" s="71">
        <v>9.2345E7</v>
      </c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2">
        <f t="shared" si="25"/>
        <v>0.0</v>
      </c>
      <c r="AA303" s="73">
        <f t="shared" si="26"/>
        <v>9.2345E7</v>
      </c>
      <c r="AB303" s="74">
        <f t="shared" si="27"/>
        <v>1.0</v>
      </c>
      <c r="AC303" s="74">
        <f t="shared" si="28"/>
        <v>0.08002402150496635</v>
      </c>
      <c r="AD303" s="74">
        <f t="shared" si="29"/>
        <v>0.0</v>
      </c>
      <c r="AE303" s="75">
        <f t="shared" si="30"/>
        <v>1.0</v>
      </c>
    </row>
    <row r="304" spans="8:8" ht="15.75" hidden="1">
      <c r="A304" s="67">
        <v>52434.0</v>
      </c>
      <c r="B304" s="68">
        <v>4.0</v>
      </c>
      <c r="C304" s="68">
        <v>51.0</v>
      </c>
      <c r="D304" s="69" t="s">
        <v>57</v>
      </c>
      <c r="E304" s="68">
        <v>5105.0</v>
      </c>
      <c r="F304" s="69" t="s">
        <v>348</v>
      </c>
      <c r="G304" s="68">
        <v>510501.0</v>
      </c>
      <c r="H304" s="69" t="s">
        <v>349</v>
      </c>
      <c r="I304" s="68">
        <v>5.105012014E9</v>
      </c>
      <c r="J304" s="69" t="s">
        <v>363</v>
      </c>
      <c r="K304" s="70">
        <v>1.246016E9</v>
      </c>
      <c r="L304" s="71">
        <v>1.01367E8</v>
      </c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2">
        <f t="shared" si="25"/>
        <v>0.0</v>
      </c>
      <c r="AA304" s="73">
        <f t="shared" si="26"/>
        <v>1.01367E8</v>
      </c>
      <c r="AB304" s="74">
        <f t="shared" si="27"/>
        <v>1.0</v>
      </c>
      <c r="AC304" s="74">
        <f t="shared" si="28"/>
        <v>0.08135288792439263</v>
      </c>
      <c r="AD304" s="74">
        <f t="shared" si="29"/>
        <v>0.0</v>
      </c>
      <c r="AE304" s="75">
        <f t="shared" si="30"/>
        <v>1.0</v>
      </c>
    </row>
    <row r="305" spans="8:8" ht="15.75" hidden="1">
      <c r="A305" s="67">
        <v>52435.0</v>
      </c>
      <c r="B305" s="68">
        <v>4.0</v>
      </c>
      <c r="C305" s="68">
        <v>51.0</v>
      </c>
      <c r="D305" s="69" t="s">
        <v>57</v>
      </c>
      <c r="E305" s="68">
        <v>5105.0</v>
      </c>
      <c r="F305" s="69" t="s">
        <v>348</v>
      </c>
      <c r="G305" s="68">
        <v>510501.0</v>
      </c>
      <c r="H305" s="69" t="s">
        <v>349</v>
      </c>
      <c r="I305" s="68">
        <v>5.105012015E9</v>
      </c>
      <c r="J305" s="69" t="s">
        <v>364</v>
      </c>
      <c r="K305" s="70">
        <v>1.071603E9</v>
      </c>
      <c r="L305" s="71">
        <v>8.9734E7</v>
      </c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2">
        <f t="shared" si="25"/>
        <v>0.0</v>
      </c>
      <c r="AA305" s="73">
        <f t="shared" si="26"/>
        <v>8.9734E7</v>
      </c>
      <c r="AB305" s="74">
        <f t="shared" si="27"/>
        <v>1.0</v>
      </c>
      <c r="AC305" s="74">
        <f t="shared" si="28"/>
        <v>0.08373810077052789</v>
      </c>
      <c r="AD305" s="74">
        <f t="shared" si="29"/>
        <v>0.0</v>
      </c>
      <c r="AE305" s="75">
        <f t="shared" si="30"/>
        <v>1.0</v>
      </c>
    </row>
    <row r="306" spans="8:8" ht="15.75" hidden="1">
      <c r="A306" s="67">
        <v>52436.0</v>
      </c>
      <c r="B306" s="68">
        <v>4.0</v>
      </c>
      <c r="C306" s="68">
        <v>51.0</v>
      </c>
      <c r="D306" s="69" t="s">
        <v>57</v>
      </c>
      <c r="E306" s="68">
        <v>5105.0</v>
      </c>
      <c r="F306" s="69" t="s">
        <v>348</v>
      </c>
      <c r="G306" s="68">
        <v>510501.0</v>
      </c>
      <c r="H306" s="69" t="s">
        <v>349</v>
      </c>
      <c r="I306" s="68">
        <v>5.105012016E9</v>
      </c>
      <c r="J306" s="69" t="s">
        <v>365</v>
      </c>
      <c r="K306" s="70">
        <v>1.769735E9</v>
      </c>
      <c r="L306" s="71">
        <v>1.42944E8</v>
      </c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2">
        <f t="shared" si="25"/>
        <v>0.0</v>
      </c>
      <c r="AA306" s="73">
        <f t="shared" si="26"/>
        <v>1.42944E8</v>
      </c>
      <c r="AB306" s="74">
        <f t="shared" si="27"/>
        <v>1.0</v>
      </c>
      <c r="AC306" s="74">
        <f t="shared" si="28"/>
        <v>0.08077141492935383</v>
      </c>
      <c r="AD306" s="74">
        <f t="shared" si="29"/>
        <v>0.0</v>
      </c>
      <c r="AE306" s="75">
        <f t="shared" si="30"/>
        <v>1.0</v>
      </c>
    </row>
    <row r="307" spans="8:8" s="78" ht="15.75" hidden="1" customFormat="1">
      <c r="A307" s="79">
        <v>52437.0</v>
      </c>
      <c r="B307" s="80">
        <v>4.0</v>
      </c>
      <c r="C307" s="80">
        <v>51.0</v>
      </c>
      <c r="D307" s="81" t="s">
        <v>57</v>
      </c>
      <c r="E307" s="80">
        <v>5105.0</v>
      </c>
      <c r="F307" s="81" t="s">
        <v>348</v>
      </c>
      <c r="G307" s="80">
        <v>510502.0</v>
      </c>
      <c r="H307" s="81" t="s">
        <v>366</v>
      </c>
      <c r="I307" s="80">
        <v>5.105022001E9</v>
      </c>
      <c r="J307" s="81" t="s">
        <v>367</v>
      </c>
      <c r="K307" s="82">
        <v>8.56788E8</v>
      </c>
      <c r="L307" s="83">
        <v>2.79512E8</v>
      </c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91">
        <f t="shared" si="25"/>
        <v>0.0</v>
      </c>
      <c r="AA307" s="92">
        <f t="shared" si="26"/>
        <v>2.79512E8</v>
      </c>
      <c r="AB307" s="84">
        <f t="shared" si="27"/>
        <v>1.0</v>
      </c>
      <c r="AC307" s="84">
        <f t="shared" si="28"/>
        <v>0.32623239354426065</v>
      </c>
      <c r="AD307" s="84">
        <f t="shared" si="29"/>
        <v>0.0</v>
      </c>
      <c r="AE307" s="85">
        <f t="shared" si="30"/>
        <v>1.0</v>
      </c>
    </row>
    <row r="308" spans="8:8" ht="15.75" hidden="1">
      <c r="A308" s="67">
        <v>52438.0</v>
      </c>
      <c r="B308" s="68">
        <v>4.0</v>
      </c>
      <c r="C308" s="68">
        <v>51.0</v>
      </c>
      <c r="D308" s="69" t="s">
        <v>57</v>
      </c>
      <c r="E308" s="68">
        <v>5105.0</v>
      </c>
      <c r="F308" s="69" t="s">
        <v>348</v>
      </c>
      <c r="G308" s="68">
        <v>510502.0</v>
      </c>
      <c r="H308" s="69" t="s">
        <v>366</v>
      </c>
      <c r="I308" s="68">
        <v>5.105022002E9</v>
      </c>
      <c r="J308" s="69" t="s">
        <v>368</v>
      </c>
      <c r="K308" s="70">
        <v>9.73688E8</v>
      </c>
      <c r="L308" s="71">
        <v>2.424814E8</v>
      </c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2">
        <f t="shared" si="25"/>
        <v>0.0</v>
      </c>
      <c r="AA308" s="73">
        <f t="shared" si="26"/>
        <v>2.424814E8</v>
      </c>
      <c r="AB308" s="74">
        <f t="shared" si="27"/>
        <v>1.0</v>
      </c>
      <c r="AC308" s="74">
        <f t="shared" si="28"/>
        <v>0.24903398213801548</v>
      </c>
      <c r="AD308" s="74">
        <f t="shared" si="29"/>
        <v>0.0</v>
      </c>
      <c r="AE308" s="75">
        <f t="shared" si="30"/>
        <v>1.0</v>
      </c>
    </row>
    <row r="309" spans="8:8" ht="15.75" hidden="1">
      <c r="A309" s="67">
        <v>52439.0</v>
      </c>
      <c r="B309" s="68">
        <v>4.0</v>
      </c>
      <c r="C309" s="68">
        <v>51.0</v>
      </c>
      <c r="D309" s="69" t="s">
        <v>57</v>
      </c>
      <c r="E309" s="68">
        <v>5105.0</v>
      </c>
      <c r="F309" s="69" t="s">
        <v>348</v>
      </c>
      <c r="G309" s="68">
        <v>510502.0</v>
      </c>
      <c r="H309" s="69" t="s">
        <v>366</v>
      </c>
      <c r="I309" s="68">
        <v>5.105022003E9</v>
      </c>
      <c r="J309" s="69" t="s">
        <v>366</v>
      </c>
      <c r="K309" s="70">
        <v>9.78292E8</v>
      </c>
      <c r="L309" s="71">
        <v>1.223982E8</v>
      </c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2">
        <f t="shared" si="25"/>
        <v>0.0</v>
      </c>
      <c r="AA309" s="73">
        <f t="shared" si="26"/>
        <v>1.223982E8</v>
      </c>
      <c r="AB309" s="74">
        <f t="shared" si="27"/>
        <v>1.0</v>
      </c>
      <c r="AC309" s="74">
        <f t="shared" si="28"/>
        <v>0.1251141785888058</v>
      </c>
      <c r="AD309" s="74">
        <f t="shared" si="29"/>
        <v>0.0</v>
      </c>
      <c r="AE309" s="75">
        <f t="shared" si="30"/>
        <v>1.0</v>
      </c>
    </row>
    <row r="310" spans="8:8" ht="15.75" hidden="1">
      <c r="A310" s="67">
        <v>52440.0</v>
      </c>
      <c r="B310" s="68">
        <v>4.0</v>
      </c>
      <c r="C310" s="68">
        <v>51.0</v>
      </c>
      <c r="D310" s="69" t="s">
        <v>57</v>
      </c>
      <c r="E310" s="68">
        <v>5105.0</v>
      </c>
      <c r="F310" s="69" t="s">
        <v>348</v>
      </c>
      <c r="G310" s="68">
        <v>510502.0</v>
      </c>
      <c r="H310" s="69" t="s">
        <v>366</v>
      </c>
      <c r="I310" s="68">
        <v>5.105022004E9</v>
      </c>
      <c r="J310" s="69" t="s">
        <v>369</v>
      </c>
      <c r="K310" s="70">
        <v>8.65503E8</v>
      </c>
      <c r="L310" s="71">
        <v>6.9842E7</v>
      </c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2">
        <f t="shared" si="25"/>
        <v>0.0</v>
      </c>
      <c r="AA310" s="73">
        <f t="shared" si="26"/>
        <v>6.9842E7</v>
      </c>
      <c r="AB310" s="74">
        <f t="shared" si="27"/>
        <v>1.0</v>
      </c>
      <c r="AC310" s="74">
        <f t="shared" si="28"/>
        <v>0.0806952719979018</v>
      </c>
      <c r="AD310" s="74">
        <f t="shared" si="29"/>
        <v>0.0</v>
      </c>
      <c r="AE310" s="75">
        <f t="shared" si="30"/>
        <v>1.0</v>
      </c>
    </row>
    <row r="311" spans="8:8" ht="15.75" hidden="1">
      <c r="A311" s="67">
        <v>52441.0</v>
      </c>
      <c r="B311" s="68">
        <v>4.0</v>
      </c>
      <c r="C311" s="68">
        <v>51.0</v>
      </c>
      <c r="D311" s="69" t="s">
        <v>57</v>
      </c>
      <c r="E311" s="68">
        <v>5105.0</v>
      </c>
      <c r="F311" s="69" t="s">
        <v>348</v>
      </c>
      <c r="G311" s="68">
        <v>510502.0</v>
      </c>
      <c r="H311" s="69" t="s">
        <v>366</v>
      </c>
      <c r="I311" s="68">
        <v>5.105022005E9</v>
      </c>
      <c r="J311" s="69" t="s">
        <v>370</v>
      </c>
      <c r="K311" s="70">
        <v>1.119885E9</v>
      </c>
      <c r="L311" s="71">
        <v>9.0256E7</v>
      </c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2">
        <f t="shared" si="25"/>
        <v>0.0</v>
      </c>
      <c r="AA311" s="73">
        <f t="shared" si="26"/>
        <v>9.0256E7</v>
      </c>
      <c r="AB311" s="74">
        <f t="shared" si="27"/>
        <v>1.0</v>
      </c>
      <c r="AC311" s="74">
        <f t="shared" si="28"/>
        <v>0.08059398956142819</v>
      </c>
      <c r="AD311" s="74">
        <f t="shared" si="29"/>
        <v>0.0</v>
      </c>
      <c r="AE311" s="75">
        <f t="shared" si="30"/>
        <v>1.0</v>
      </c>
    </row>
    <row r="312" spans="8:8" ht="15.75" hidden="1">
      <c r="A312" s="67">
        <v>52442.0</v>
      </c>
      <c r="B312" s="68">
        <v>4.0</v>
      </c>
      <c r="C312" s="68">
        <v>51.0</v>
      </c>
      <c r="D312" s="69" t="s">
        <v>57</v>
      </c>
      <c r="E312" s="68">
        <v>5105.0</v>
      </c>
      <c r="F312" s="69" t="s">
        <v>348</v>
      </c>
      <c r="G312" s="68">
        <v>510502.0</v>
      </c>
      <c r="H312" s="69" t="s">
        <v>366</v>
      </c>
      <c r="I312" s="68">
        <v>5.105022006E9</v>
      </c>
      <c r="J312" s="69" t="s">
        <v>371</v>
      </c>
      <c r="K312" s="70">
        <v>8.58955E8</v>
      </c>
      <c r="L312" s="71">
        <v>7.6207E7</v>
      </c>
      <c r="M312" s="71"/>
      <c r="N312" s="71"/>
      <c r="O312" s="71"/>
      <c r="P312" s="71">
        <v>3575400.0</v>
      </c>
      <c r="Q312" s="71"/>
      <c r="R312" s="71"/>
      <c r="S312" s="71"/>
      <c r="T312" s="71"/>
      <c r="U312" s="71">
        <v>8890000.0</v>
      </c>
      <c r="V312" s="71"/>
      <c r="W312" s="71"/>
      <c r="X312" s="71"/>
      <c r="Y312" s="71">
        <v>6.37416E7</v>
      </c>
      <c r="Z312" s="72">
        <f t="shared" si="25"/>
        <v>7.6207E7</v>
      </c>
      <c r="AA312" s="73">
        <f t="shared" si="26"/>
        <v>0.0</v>
      </c>
      <c r="AB312" s="74">
        <f t="shared" si="27"/>
        <v>0.0</v>
      </c>
      <c r="AC312" s="74">
        <f t="shared" si="28"/>
        <v>0.08872059653881752</v>
      </c>
      <c r="AD312" s="74">
        <f t="shared" si="29"/>
        <v>1.0</v>
      </c>
      <c r="AE312" s="75">
        <f t="shared" si="30"/>
        <v>1.0</v>
      </c>
    </row>
    <row r="313" spans="8:8" ht="15.75" hidden="1">
      <c r="A313" s="67">
        <v>52443.0</v>
      </c>
      <c r="B313" s="68">
        <v>4.0</v>
      </c>
      <c r="C313" s="68">
        <v>51.0</v>
      </c>
      <c r="D313" s="69" t="s">
        <v>57</v>
      </c>
      <c r="E313" s="68">
        <v>5105.0</v>
      </c>
      <c r="F313" s="69" t="s">
        <v>348</v>
      </c>
      <c r="G313" s="68">
        <v>510502.0</v>
      </c>
      <c r="H313" s="69" t="s">
        <v>366</v>
      </c>
      <c r="I313" s="68">
        <v>5.105022007E9</v>
      </c>
      <c r="J313" s="69" t="s">
        <v>372</v>
      </c>
      <c r="K313" s="70">
        <v>8.41453E8</v>
      </c>
      <c r="L313" s="71">
        <v>7.4471E7</v>
      </c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2">
        <f t="shared" si="25"/>
        <v>0.0</v>
      </c>
      <c r="AA313" s="73">
        <f t="shared" si="26"/>
        <v>7.4471E7</v>
      </c>
      <c r="AB313" s="74">
        <f t="shared" si="27"/>
        <v>1.0</v>
      </c>
      <c r="AC313" s="74">
        <f t="shared" si="28"/>
        <v>0.0885028634992091</v>
      </c>
      <c r="AD313" s="74">
        <f t="shared" si="29"/>
        <v>0.0</v>
      </c>
      <c r="AE313" s="75">
        <f t="shared" si="30"/>
        <v>1.0</v>
      </c>
    </row>
    <row r="314" spans="8:8" ht="15.75" hidden="1">
      <c r="A314" s="67">
        <v>52444.0</v>
      </c>
      <c r="B314" s="68">
        <v>4.0</v>
      </c>
      <c r="C314" s="68">
        <v>51.0</v>
      </c>
      <c r="D314" s="69" t="s">
        <v>57</v>
      </c>
      <c r="E314" s="68">
        <v>5105.0</v>
      </c>
      <c r="F314" s="69" t="s">
        <v>348</v>
      </c>
      <c r="G314" s="68">
        <v>510502.0</v>
      </c>
      <c r="H314" s="69" t="s">
        <v>366</v>
      </c>
      <c r="I314" s="68">
        <v>5.105022008E9</v>
      </c>
      <c r="J314" s="69" t="s">
        <v>373</v>
      </c>
      <c r="K314" s="70">
        <v>8.46116E8</v>
      </c>
      <c r="L314" s="71">
        <v>1.034066E8</v>
      </c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2">
        <f t="shared" si="25"/>
        <v>0.0</v>
      </c>
      <c r="AA314" s="73">
        <f t="shared" si="26"/>
        <v>1.034066E8</v>
      </c>
      <c r="AB314" s="74">
        <f t="shared" si="27"/>
        <v>1.0</v>
      </c>
      <c r="AC314" s="74">
        <f t="shared" si="28"/>
        <v>0.12221326626609118</v>
      </c>
      <c r="AD314" s="74">
        <f t="shared" si="29"/>
        <v>0.0</v>
      </c>
      <c r="AE314" s="75">
        <f t="shared" si="30"/>
        <v>1.0</v>
      </c>
    </row>
    <row r="315" spans="8:8" ht="15.75" hidden="1">
      <c r="A315" s="67">
        <v>52445.0</v>
      </c>
      <c r="B315" s="68">
        <v>4.0</v>
      </c>
      <c r="C315" s="68">
        <v>51.0</v>
      </c>
      <c r="D315" s="69" t="s">
        <v>57</v>
      </c>
      <c r="E315" s="68">
        <v>5105.0</v>
      </c>
      <c r="F315" s="69" t="s">
        <v>348</v>
      </c>
      <c r="G315" s="68">
        <v>510502.0</v>
      </c>
      <c r="H315" s="69" t="s">
        <v>366</v>
      </c>
      <c r="I315" s="68">
        <v>5.105022009E9</v>
      </c>
      <c r="J315" s="69" t="s">
        <v>374</v>
      </c>
      <c r="K315" s="70">
        <v>1.392131E9</v>
      </c>
      <c r="L315" s="71">
        <v>2.2011E8</v>
      </c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2">
        <f t="shared" si="25"/>
        <v>0.0</v>
      </c>
      <c r="AA315" s="73">
        <f t="shared" si="26"/>
        <v>2.2011E8</v>
      </c>
      <c r="AB315" s="74">
        <f t="shared" si="27"/>
        <v>1.0</v>
      </c>
      <c r="AC315" s="74">
        <f t="shared" si="28"/>
        <v>0.15811012038378572</v>
      </c>
      <c r="AD315" s="74">
        <f t="shared" si="29"/>
        <v>0.0</v>
      </c>
      <c r="AE315" s="75">
        <f t="shared" si="30"/>
        <v>1.0</v>
      </c>
    </row>
    <row r="316" spans="8:8" ht="15.75" hidden="1">
      <c r="A316" s="67">
        <v>52446.0</v>
      </c>
      <c r="B316" s="68">
        <v>4.0</v>
      </c>
      <c r="C316" s="68">
        <v>51.0</v>
      </c>
      <c r="D316" s="69" t="s">
        <v>57</v>
      </c>
      <c r="E316" s="68">
        <v>5105.0</v>
      </c>
      <c r="F316" s="69" t="s">
        <v>348</v>
      </c>
      <c r="G316" s="68">
        <v>510502.0</v>
      </c>
      <c r="H316" s="69" t="s">
        <v>366</v>
      </c>
      <c r="I316" s="68">
        <v>5.10502201E9</v>
      </c>
      <c r="J316" s="69" t="s">
        <v>375</v>
      </c>
      <c r="K316" s="70">
        <v>9.15516E8</v>
      </c>
      <c r="L316" s="71">
        <v>1.35414E8</v>
      </c>
      <c r="M316" s="71"/>
      <c r="N316" s="71"/>
      <c r="O316" s="71"/>
      <c r="P316" s="71">
        <v>4600000.0</v>
      </c>
      <c r="Q316" s="71">
        <v>3620000.0</v>
      </c>
      <c r="R316" s="71">
        <v>1.732E7</v>
      </c>
      <c r="S316" s="71"/>
      <c r="T316" s="71">
        <v>324000.0</v>
      </c>
      <c r="U316" s="71">
        <v>2.2925E7</v>
      </c>
      <c r="V316" s="71"/>
      <c r="W316" s="71"/>
      <c r="X316" s="71"/>
      <c r="Y316" s="71">
        <v>2405000.0</v>
      </c>
      <c r="Z316" s="72">
        <f t="shared" si="25"/>
        <v>5.1194E7</v>
      </c>
      <c r="AA316" s="73">
        <f t="shared" si="26"/>
        <v>8.422E7</v>
      </c>
      <c r="AB316" s="74">
        <f t="shared" si="27"/>
        <v>0.6219445552158566</v>
      </c>
      <c r="AC316" s="74">
        <f t="shared" si="28"/>
        <v>0.1479100310644489</v>
      </c>
      <c r="AD316" s="74">
        <f t="shared" si="29"/>
        <v>0.37805544478414344</v>
      </c>
      <c r="AE316" s="75">
        <f t="shared" si="30"/>
        <v>1.0</v>
      </c>
    </row>
    <row r="317" spans="8:8" ht="15.75" hidden="1">
      <c r="A317" s="67">
        <v>52447.0</v>
      </c>
      <c r="B317" s="68">
        <v>4.0</v>
      </c>
      <c r="C317" s="68">
        <v>51.0</v>
      </c>
      <c r="D317" s="69" t="s">
        <v>57</v>
      </c>
      <c r="E317" s="68">
        <v>5105.0</v>
      </c>
      <c r="F317" s="69" t="s">
        <v>348</v>
      </c>
      <c r="G317" s="68">
        <v>510502.0</v>
      </c>
      <c r="H317" s="69" t="s">
        <v>366</v>
      </c>
      <c r="I317" s="68">
        <v>5.105022011E9</v>
      </c>
      <c r="J317" s="69" t="s">
        <v>376</v>
      </c>
      <c r="K317" s="70">
        <v>9.55929E8</v>
      </c>
      <c r="L317" s="71">
        <v>7.7625E7</v>
      </c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2">
        <f t="shared" si="25"/>
        <v>0.0</v>
      </c>
      <c r="AA317" s="73">
        <f t="shared" si="26"/>
        <v>7.7625E7</v>
      </c>
      <c r="AB317" s="74">
        <f t="shared" si="27"/>
        <v>1.0</v>
      </c>
      <c r="AC317" s="74">
        <f t="shared" si="28"/>
        <v>0.0812037295656895</v>
      </c>
      <c r="AD317" s="74">
        <f t="shared" si="29"/>
        <v>0.0</v>
      </c>
      <c r="AE317" s="75">
        <f t="shared" si="30"/>
        <v>1.0</v>
      </c>
    </row>
    <row r="318" spans="8:8" ht="15.75" hidden="1">
      <c r="A318" s="67">
        <v>52448.0</v>
      </c>
      <c r="B318" s="68">
        <v>4.0</v>
      </c>
      <c r="C318" s="68">
        <v>51.0</v>
      </c>
      <c r="D318" s="69" t="s">
        <v>57</v>
      </c>
      <c r="E318" s="68">
        <v>5105.0</v>
      </c>
      <c r="F318" s="69" t="s">
        <v>348</v>
      </c>
      <c r="G318" s="68">
        <v>510502.0</v>
      </c>
      <c r="H318" s="69" t="s">
        <v>366</v>
      </c>
      <c r="I318" s="68">
        <v>5.105022012E9</v>
      </c>
      <c r="J318" s="69" t="s">
        <v>377</v>
      </c>
      <c r="K318" s="70">
        <v>8.14292E8</v>
      </c>
      <c r="L318" s="71">
        <v>6.604336E7</v>
      </c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2">
        <f t="shared" si="25"/>
        <v>0.0</v>
      </c>
      <c r="AA318" s="73">
        <f t="shared" si="26"/>
        <v>6.604336E7</v>
      </c>
      <c r="AB318" s="74">
        <f t="shared" si="27"/>
        <v>1.0</v>
      </c>
      <c r="AC318" s="74">
        <f t="shared" si="28"/>
        <v>0.08110525462610464</v>
      </c>
      <c r="AD318" s="74">
        <f t="shared" si="29"/>
        <v>0.0</v>
      </c>
      <c r="AE318" s="75">
        <f t="shared" si="30"/>
        <v>1.0</v>
      </c>
    </row>
    <row r="319" spans="8:8" ht="15.75" hidden="1">
      <c r="A319" s="67">
        <v>52449.0</v>
      </c>
      <c r="B319" s="68">
        <v>4.0</v>
      </c>
      <c r="C319" s="68">
        <v>51.0</v>
      </c>
      <c r="D319" s="69" t="s">
        <v>57</v>
      </c>
      <c r="E319" s="68">
        <v>5105.0</v>
      </c>
      <c r="F319" s="69" t="s">
        <v>348</v>
      </c>
      <c r="G319" s="68">
        <v>510502.0</v>
      </c>
      <c r="H319" s="69" t="s">
        <v>366</v>
      </c>
      <c r="I319" s="68">
        <v>5.105022013E9</v>
      </c>
      <c r="J319" s="69" t="s">
        <v>378</v>
      </c>
      <c r="K319" s="70">
        <v>8.22108E8</v>
      </c>
      <c r="L319" s="71">
        <v>7.6049E7</v>
      </c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2">
        <f t="shared" si="25"/>
        <v>0.0</v>
      </c>
      <c r="AA319" s="73">
        <f t="shared" si="26"/>
        <v>7.6049E7</v>
      </c>
      <c r="AB319" s="74">
        <f t="shared" si="27"/>
        <v>1.0</v>
      </c>
      <c r="AC319" s="74">
        <f t="shared" si="28"/>
        <v>0.09250487770463248</v>
      </c>
      <c r="AD319" s="74">
        <f t="shared" si="29"/>
        <v>0.0</v>
      </c>
      <c r="AE319" s="75">
        <f t="shared" si="30"/>
        <v>1.0</v>
      </c>
    </row>
    <row r="320" spans="8:8" s="78" ht="15.75" hidden="1" customFormat="1">
      <c r="A320" s="79">
        <v>52450.0</v>
      </c>
      <c r="B320" s="80">
        <v>4.0</v>
      </c>
      <c r="C320" s="80">
        <v>51.0</v>
      </c>
      <c r="D320" s="81" t="s">
        <v>57</v>
      </c>
      <c r="E320" s="80">
        <v>5105.0</v>
      </c>
      <c r="F320" s="81" t="s">
        <v>348</v>
      </c>
      <c r="G320" s="80">
        <v>510503.0</v>
      </c>
      <c r="H320" s="81" t="s">
        <v>348</v>
      </c>
      <c r="I320" s="80">
        <v>5.105032001E9</v>
      </c>
      <c r="J320" s="81" t="s">
        <v>379</v>
      </c>
      <c r="K320" s="82">
        <v>8.03969E8</v>
      </c>
      <c r="L320" s="83">
        <v>1.32238E8</v>
      </c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91">
        <f t="shared" si="25"/>
        <v>0.0</v>
      </c>
      <c r="AA320" s="92">
        <f t="shared" si="26"/>
        <v>1.32238E8</v>
      </c>
      <c r="AB320" s="84">
        <f t="shared" si="27"/>
        <v>1.0</v>
      </c>
      <c r="AC320" s="84">
        <f t="shared" si="28"/>
        <v>0.16448146632519414</v>
      </c>
      <c r="AD320" s="84">
        <f t="shared" si="29"/>
        <v>0.0</v>
      </c>
      <c r="AE320" s="85">
        <f t="shared" si="30"/>
        <v>1.0</v>
      </c>
    </row>
    <row r="321" spans="8:8" ht="15.75" hidden="1">
      <c r="A321" s="67">
        <v>52451.0</v>
      </c>
      <c r="B321" s="68">
        <v>4.0</v>
      </c>
      <c r="C321" s="68">
        <v>51.0</v>
      </c>
      <c r="D321" s="69" t="s">
        <v>57</v>
      </c>
      <c r="E321" s="68">
        <v>5105.0</v>
      </c>
      <c r="F321" s="69" t="s">
        <v>348</v>
      </c>
      <c r="G321" s="68">
        <v>510503.0</v>
      </c>
      <c r="H321" s="69" t="s">
        <v>348</v>
      </c>
      <c r="I321" s="68">
        <v>5.105032002E9</v>
      </c>
      <c r="J321" s="69" t="s">
        <v>380</v>
      </c>
      <c r="K321" s="70">
        <v>8.71892E8</v>
      </c>
      <c r="L321" s="71">
        <v>7.007E7</v>
      </c>
      <c r="M321" s="71" t="s">
        <v>763</v>
      </c>
      <c r="N321" s="71">
        <v>9520000.0</v>
      </c>
      <c r="O321" s="71">
        <v>8600000.0</v>
      </c>
      <c r="P321" s="71">
        <v>1250000.0</v>
      </c>
      <c r="Q321" s="71" t="s">
        <v>763</v>
      </c>
      <c r="R321" s="71">
        <v>1.64E7</v>
      </c>
      <c r="S321" s="71" t="s">
        <v>763</v>
      </c>
      <c r="T321" s="71">
        <v>5000000.0</v>
      </c>
      <c r="U321" s="71">
        <v>2.08E7</v>
      </c>
      <c r="V321" s="71" t="s">
        <v>763</v>
      </c>
      <c r="W321" s="71" t="s">
        <v>763</v>
      </c>
      <c r="X321" s="71" t="s">
        <v>763</v>
      </c>
      <c r="Y321" s="71">
        <v>8500000.0</v>
      </c>
      <c r="Z321" s="72">
        <f t="shared" si="25"/>
        <v>7.007E7</v>
      </c>
      <c r="AA321" s="73">
        <f t="shared" si="26"/>
        <v>0.0</v>
      </c>
      <c r="AB321" s="74">
        <f t="shared" si="27"/>
        <v>0.0</v>
      </c>
      <c r="AC321" s="74">
        <f t="shared" si="28"/>
        <v>0.08036545810719677</v>
      </c>
      <c r="AD321" s="74">
        <f t="shared" si="29"/>
        <v>1.0</v>
      </c>
      <c r="AE321" s="75">
        <f t="shared" si="30"/>
        <v>1.0</v>
      </c>
    </row>
    <row r="322" spans="8:8" ht="15.75" hidden="1">
      <c r="A322" s="67">
        <v>52452.0</v>
      </c>
      <c r="B322" s="68">
        <v>4.0</v>
      </c>
      <c r="C322" s="68">
        <v>51.0</v>
      </c>
      <c r="D322" s="69" t="s">
        <v>57</v>
      </c>
      <c r="E322" s="68">
        <v>5105.0</v>
      </c>
      <c r="F322" s="69" t="s">
        <v>348</v>
      </c>
      <c r="G322" s="68">
        <v>510503.0</v>
      </c>
      <c r="H322" s="69" t="s">
        <v>348</v>
      </c>
      <c r="I322" s="68">
        <v>5.105032003E9</v>
      </c>
      <c r="J322" s="69" t="s">
        <v>381</v>
      </c>
      <c r="K322" s="70">
        <v>9.78262E8</v>
      </c>
      <c r="L322" s="71">
        <v>9.12275E7</v>
      </c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2">
        <f t="shared" si="25"/>
        <v>0.0</v>
      </c>
      <c r="AA322" s="73">
        <f t="shared" si="26"/>
        <v>9.12275E7</v>
      </c>
      <c r="AB322" s="74">
        <f t="shared" si="27"/>
        <v>1.0</v>
      </c>
      <c r="AC322" s="74">
        <f t="shared" si="28"/>
        <v>0.09325467001682576</v>
      </c>
      <c r="AD322" s="74">
        <f t="shared" si="29"/>
        <v>0.0</v>
      </c>
      <c r="AE322" s="75">
        <f t="shared" si="30"/>
        <v>1.0</v>
      </c>
    </row>
    <row r="323" spans="8:8" ht="15.75" hidden="1">
      <c r="A323" s="67">
        <v>52453.0</v>
      </c>
      <c r="B323" s="68">
        <v>4.0</v>
      </c>
      <c r="C323" s="68">
        <v>51.0</v>
      </c>
      <c r="D323" s="69" t="s">
        <v>57</v>
      </c>
      <c r="E323" s="68">
        <v>5105.0</v>
      </c>
      <c r="F323" s="69" t="s">
        <v>348</v>
      </c>
      <c r="G323" s="68">
        <v>510503.0</v>
      </c>
      <c r="H323" s="69" t="s">
        <v>348</v>
      </c>
      <c r="I323" s="68">
        <v>5.105032004E9</v>
      </c>
      <c r="J323" s="69" t="s">
        <v>382</v>
      </c>
      <c r="K323" s="70">
        <v>8.20027E8</v>
      </c>
      <c r="L323" s="71">
        <v>7.0292E7</v>
      </c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2">
        <f t="shared" si="25"/>
        <v>0.0</v>
      </c>
      <c r="AA323" s="73">
        <f t="shared" si="26"/>
        <v>7.0292E7</v>
      </c>
      <c r="AB323" s="74">
        <f t="shared" si="27"/>
        <v>1.0</v>
      </c>
      <c r="AC323" s="74">
        <f t="shared" si="28"/>
        <v>0.08571912876039448</v>
      </c>
      <c r="AD323" s="74">
        <f t="shared" si="29"/>
        <v>0.0</v>
      </c>
      <c r="AE323" s="75">
        <f t="shared" si="30"/>
        <v>1.0</v>
      </c>
    </row>
    <row r="324" spans="8:8" ht="15.75" hidden="1">
      <c r="A324" s="67">
        <v>52454.0</v>
      </c>
      <c r="B324" s="68">
        <v>4.0</v>
      </c>
      <c r="C324" s="68">
        <v>51.0</v>
      </c>
      <c r="D324" s="69" t="s">
        <v>57</v>
      </c>
      <c r="E324" s="68">
        <v>5105.0</v>
      </c>
      <c r="F324" s="69" t="s">
        <v>348</v>
      </c>
      <c r="G324" s="68">
        <v>510503.0</v>
      </c>
      <c r="H324" s="69" t="s">
        <v>348</v>
      </c>
      <c r="I324" s="68">
        <v>5.105032005E9</v>
      </c>
      <c r="J324" s="69" t="s">
        <v>383</v>
      </c>
      <c r="K324" s="70">
        <v>8.2935E8</v>
      </c>
      <c r="L324" s="71">
        <v>7.64483E7</v>
      </c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2">
        <f t="shared" si="25"/>
        <v>0.0</v>
      </c>
      <c r="AA324" s="73">
        <f t="shared" si="26"/>
        <v>7.64483E7</v>
      </c>
      <c r="AB324" s="74">
        <f t="shared" si="27"/>
        <v>1.0</v>
      </c>
      <c r="AC324" s="74">
        <f t="shared" si="28"/>
        <v>0.09217857358172063</v>
      </c>
      <c r="AD324" s="74">
        <f t="shared" si="29"/>
        <v>0.0</v>
      </c>
      <c r="AE324" s="75">
        <f t="shared" si="30"/>
        <v>1.0</v>
      </c>
    </row>
    <row r="325" spans="8:8" ht="15.75" hidden="1">
      <c r="A325" s="67">
        <v>52455.0</v>
      </c>
      <c r="B325" s="68">
        <v>4.0</v>
      </c>
      <c r="C325" s="68">
        <v>51.0</v>
      </c>
      <c r="D325" s="69" t="s">
        <v>57</v>
      </c>
      <c r="E325" s="68">
        <v>5105.0</v>
      </c>
      <c r="F325" s="69" t="s">
        <v>348</v>
      </c>
      <c r="G325" s="68">
        <v>510503.0</v>
      </c>
      <c r="H325" s="69" t="s">
        <v>348</v>
      </c>
      <c r="I325" s="68">
        <v>5.105032006E9</v>
      </c>
      <c r="J325" s="69" t="s">
        <v>384</v>
      </c>
      <c r="K325" s="70">
        <v>8.60502E8</v>
      </c>
      <c r="L325" s="71">
        <v>7.09E7</v>
      </c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2">
        <f t="shared" si="25"/>
        <v>0.0</v>
      </c>
      <c r="AA325" s="73">
        <f t="shared" si="26"/>
        <v>7.09E7</v>
      </c>
      <c r="AB325" s="74">
        <f t="shared" si="27"/>
        <v>1.0</v>
      </c>
      <c r="AC325" s="74">
        <f t="shared" si="28"/>
        <v>0.08239376549967345</v>
      </c>
      <c r="AD325" s="74">
        <f t="shared" si="29"/>
        <v>0.0</v>
      </c>
      <c r="AE325" s="75">
        <f t="shared" si="30"/>
        <v>1.0</v>
      </c>
    </row>
    <row r="326" spans="8:8" ht="15.75" hidden="1">
      <c r="A326" s="67">
        <v>52456.0</v>
      </c>
      <c r="B326" s="68">
        <v>4.0</v>
      </c>
      <c r="C326" s="68">
        <v>51.0</v>
      </c>
      <c r="D326" s="69" t="s">
        <v>57</v>
      </c>
      <c r="E326" s="68">
        <v>5105.0</v>
      </c>
      <c r="F326" s="69" t="s">
        <v>348</v>
      </c>
      <c r="G326" s="68">
        <v>510503.0</v>
      </c>
      <c r="H326" s="69" t="s">
        <v>348</v>
      </c>
      <c r="I326" s="68">
        <v>5.105032007E9</v>
      </c>
      <c r="J326" s="69" t="s">
        <v>385</v>
      </c>
      <c r="K326" s="70">
        <v>8.01503E8</v>
      </c>
      <c r="L326" s="71">
        <v>1.095615E8</v>
      </c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2">
        <f t="shared" si="25"/>
        <v>0.0</v>
      </c>
      <c r="AA326" s="73">
        <f t="shared" si="26"/>
        <v>1.095615E8</v>
      </c>
      <c r="AB326" s="74">
        <f t="shared" si="27"/>
        <v>1.0</v>
      </c>
      <c r="AC326" s="74">
        <f t="shared" si="28"/>
        <v>0.13669505915760766</v>
      </c>
      <c r="AD326" s="74">
        <f t="shared" si="29"/>
        <v>0.0</v>
      </c>
      <c r="AE326" s="75">
        <f t="shared" si="30"/>
        <v>1.0</v>
      </c>
    </row>
    <row r="327" spans="8:8" ht="15.75" hidden="1">
      <c r="A327" s="67">
        <v>52457.0</v>
      </c>
      <c r="B327" s="68">
        <v>4.0</v>
      </c>
      <c r="C327" s="68">
        <v>51.0</v>
      </c>
      <c r="D327" s="69" t="s">
        <v>57</v>
      </c>
      <c r="E327" s="68">
        <v>5105.0</v>
      </c>
      <c r="F327" s="69" t="s">
        <v>348</v>
      </c>
      <c r="G327" s="68">
        <v>510503.0</v>
      </c>
      <c r="H327" s="69" t="s">
        <v>348</v>
      </c>
      <c r="I327" s="68">
        <v>5.105032014E9</v>
      </c>
      <c r="J327" s="69" t="s">
        <v>386</v>
      </c>
      <c r="K327" s="70">
        <v>1.027102E9</v>
      </c>
      <c r="L327" s="71">
        <v>8.22305E7</v>
      </c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2">
        <f t="shared" si="25"/>
        <v>0.0</v>
      </c>
      <c r="AA327" s="73">
        <f t="shared" si="26"/>
        <v>8.22305E7</v>
      </c>
      <c r="AB327" s="74">
        <f t="shared" si="27"/>
        <v>1.0</v>
      </c>
      <c r="AC327" s="74">
        <f t="shared" si="28"/>
        <v>0.08006069504294608</v>
      </c>
      <c r="AD327" s="74">
        <f t="shared" si="29"/>
        <v>0.0</v>
      </c>
      <c r="AE327" s="75">
        <f t="shared" si="30"/>
        <v>1.0</v>
      </c>
    </row>
    <row r="328" spans="8:8" ht="15.75" hidden="1">
      <c r="A328" s="67">
        <v>52458.0</v>
      </c>
      <c r="B328" s="68">
        <v>4.0</v>
      </c>
      <c r="C328" s="68">
        <v>51.0</v>
      </c>
      <c r="D328" s="69" t="s">
        <v>57</v>
      </c>
      <c r="E328" s="68">
        <v>5105.0</v>
      </c>
      <c r="F328" s="69" t="s">
        <v>348</v>
      </c>
      <c r="G328" s="68">
        <v>510503.0</v>
      </c>
      <c r="H328" s="69" t="s">
        <v>348</v>
      </c>
      <c r="I328" s="68">
        <v>5.105032015E9</v>
      </c>
      <c r="J328" s="69" t="s">
        <v>387</v>
      </c>
      <c r="K328" s="70">
        <v>8.08036E8</v>
      </c>
      <c r="L328" s="71">
        <v>1.0714E8</v>
      </c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2">
        <f t="shared" si="31" ref="Z328:Z391">SUM(M328:Y328)</f>
        <v>0.0</v>
      </c>
      <c r="AA328" s="73">
        <f t="shared" si="32" ref="AA328:AA391">L328-Z328</f>
        <v>1.0714E8</v>
      </c>
      <c r="AB328" s="74">
        <f t="shared" si="33" ref="AB328:AB391">AA328/L328</f>
        <v>1.0</v>
      </c>
      <c r="AC328" s="74">
        <f t="shared" si="34" ref="AC328:AC391">L328/K328</f>
        <v>0.13259310228752183</v>
      </c>
      <c r="AD328" s="74">
        <f t="shared" si="35" ref="AD328:AD391">Z328/L328</f>
        <v>0.0</v>
      </c>
      <c r="AE328" s="75">
        <f t="shared" si="36" ref="AE328:AE391">AD328+AB328</f>
        <v>1.0</v>
      </c>
    </row>
    <row r="329" spans="8:8" ht="15.75" hidden="1">
      <c r="A329" s="67">
        <v>52459.0</v>
      </c>
      <c r="B329" s="68">
        <v>4.0</v>
      </c>
      <c r="C329" s="68">
        <v>51.0</v>
      </c>
      <c r="D329" s="69" t="s">
        <v>57</v>
      </c>
      <c r="E329" s="68">
        <v>5105.0</v>
      </c>
      <c r="F329" s="69" t="s">
        <v>348</v>
      </c>
      <c r="G329" s="68">
        <v>510503.0</v>
      </c>
      <c r="H329" s="69" t="s">
        <v>348</v>
      </c>
      <c r="I329" s="68">
        <v>5.105032016E9</v>
      </c>
      <c r="J329" s="69" t="s">
        <v>267</v>
      </c>
      <c r="K329" s="70">
        <v>1.028285E9</v>
      </c>
      <c r="L329" s="71">
        <v>9.3638233E7</v>
      </c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2">
        <f t="shared" si="31"/>
        <v>0.0</v>
      </c>
      <c r="AA329" s="73">
        <f t="shared" si="32"/>
        <v>9.3638233E7</v>
      </c>
      <c r="AB329" s="74">
        <f t="shared" si="33"/>
        <v>1.0</v>
      </c>
      <c r="AC329" s="74">
        <f t="shared" si="34"/>
        <v>0.09106252935713348</v>
      </c>
      <c r="AD329" s="74">
        <f t="shared" si="35"/>
        <v>0.0</v>
      </c>
      <c r="AE329" s="75">
        <f t="shared" si="36"/>
        <v>1.0</v>
      </c>
    </row>
    <row r="330" spans="8:8" ht="15.75" hidden="1">
      <c r="A330" s="67">
        <v>52460.0</v>
      </c>
      <c r="B330" s="68">
        <v>4.0</v>
      </c>
      <c r="C330" s="68">
        <v>51.0</v>
      </c>
      <c r="D330" s="69" t="s">
        <v>57</v>
      </c>
      <c r="E330" s="68">
        <v>5105.0</v>
      </c>
      <c r="F330" s="69" t="s">
        <v>348</v>
      </c>
      <c r="G330" s="68">
        <v>510503.0</v>
      </c>
      <c r="H330" s="69" t="s">
        <v>348</v>
      </c>
      <c r="I330" s="68">
        <v>5.105032017E9</v>
      </c>
      <c r="J330" s="69" t="s">
        <v>388</v>
      </c>
      <c r="K330" s="70">
        <v>9.27703E8</v>
      </c>
      <c r="L330" s="71">
        <v>1.072398E8</v>
      </c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2">
        <f t="shared" si="31"/>
        <v>0.0</v>
      </c>
      <c r="AA330" s="73">
        <f t="shared" si="32"/>
        <v>1.072398E8</v>
      </c>
      <c r="AB330" s="74">
        <f t="shared" si="33"/>
        <v>1.0</v>
      </c>
      <c r="AC330" s="74">
        <f t="shared" si="34"/>
        <v>0.11559712537309894</v>
      </c>
      <c r="AD330" s="74">
        <f t="shared" si="35"/>
        <v>0.0</v>
      </c>
      <c r="AE330" s="75">
        <f t="shared" si="36"/>
        <v>1.0</v>
      </c>
    </row>
    <row r="331" spans="8:8" ht="15.75" hidden="1">
      <c r="A331" s="67">
        <v>52461.0</v>
      </c>
      <c r="B331" s="68">
        <v>4.0</v>
      </c>
      <c r="C331" s="68">
        <v>51.0</v>
      </c>
      <c r="D331" s="69" t="s">
        <v>57</v>
      </c>
      <c r="E331" s="68">
        <v>5105.0</v>
      </c>
      <c r="F331" s="69" t="s">
        <v>348</v>
      </c>
      <c r="G331" s="68">
        <v>510503.0</v>
      </c>
      <c r="H331" s="69" t="s">
        <v>348</v>
      </c>
      <c r="I331" s="68">
        <v>5.105032018E9</v>
      </c>
      <c r="J331" s="69" t="s">
        <v>389</v>
      </c>
      <c r="K331" s="70">
        <v>7.94582E8</v>
      </c>
      <c r="L331" s="71">
        <v>2.79055E8</v>
      </c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2">
        <f t="shared" si="31"/>
        <v>0.0</v>
      </c>
      <c r="AA331" s="73">
        <f t="shared" si="32"/>
        <v>2.79055E8</v>
      </c>
      <c r="AB331" s="74">
        <f t="shared" si="33"/>
        <v>1.0</v>
      </c>
      <c r="AC331" s="74">
        <f t="shared" si="34"/>
        <v>0.3511972332622687</v>
      </c>
      <c r="AD331" s="74">
        <f t="shared" si="35"/>
        <v>0.0</v>
      </c>
      <c r="AE331" s="75">
        <f t="shared" si="36"/>
        <v>1.0</v>
      </c>
    </row>
    <row r="332" spans="8:8" s="78" ht="15.75" hidden="1" customFormat="1">
      <c r="A332" s="79">
        <v>52462.0</v>
      </c>
      <c r="B332" s="80">
        <v>4.0</v>
      </c>
      <c r="C332" s="80">
        <v>51.0</v>
      </c>
      <c r="D332" s="81" t="s">
        <v>57</v>
      </c>
      <c r="E332" s="80">
        <v>5105.0</v>
      </c>
      <c r="F332" s="81" t="s">
        <v>348</v>
      </c>
      <c r="G332" s="80">
        <v>510504.0</v>
      </c>
      <c r="H332" s="81" t="s">
        <v>390</v>
      </c>
      <c r="I332" s="80">
        <v>5.105042001E9</v>
      </c>
      <c r="J332" s="81" t="s">
        <v>391</v>
      </c>
      <c r="K332" s="82">
        <v>1.02829E9</v>
      </c>
      <c r="L332" s="83">
        <v>8.2572E7</v>
      </c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91">
        <f t="shared" si="31"/>
        <v>0.0</v>
      </c>
      <c r="AA332" s="92">
        <f t="shared" si="32"/>
        <v>8.2572E7</v>
      </c>
      <c r="AB332" s="84">
        <f t="shared" si="33"/>
        <v>1.0</v>
      </c>
      <c r="AC332" s="84">
        <f t="shared" si="34"/>
        <v>0.08030030438883973</v>
      </c>
      <c r="AD332" s="84">
        <f t="shared" si="35"/>
        <v>0.0</v>
      </c>
      <c r="AE332" s="85">
        <f t="shared" si="36"/>
        <v>1.0</v>
      </c>
    </row>
    <row r="333" spans="8:8" ht="15.75" hidden="1">
      <c r="A333" s="67">
        <v>52463.0</v>
      </c>
      <c r="B333" s="68">
        <v>4.0</v>
      </c>
      <c r="C333" s="68">
        <v>51.0</v>
      </c>
      <c r="D333" s="69" t="s">
        <v>57</v>
      </c>
      <c r="E333" s="68">
        <v>5105.0</v>
      </c>
      <c r="F333" s="69" t="s">
        <v>348</v>
      </c>
      <c r="G333" s="68">
        <v>510504.0</v>
      </c>
      <c r="H333" s="69" t="s">
        <v>390</v>
      </c>
      <c r="I333" s="68">
        <v>5.105042002E9</v>
      </c>
      <c r="J333" s="69" t="s">
        <v>392</v>
      </c>
      <c r="K333" s="70">
        <v>7.93405E8</v>
      </c>
      <c r="L333" s="71">
        <v>6.6657E7</v>
      </c>
      <c r="M333" s="71">
        <v>1560000.0</v>
      </c>
      <c r="N333" s="71">
        <v>1.776E7</v>
      </c>
      <c r="O333" s="71">
        <v>3000000.0</v>
      </c>
      <c r="P333" s="71">
        <v>7960000.0</v>
      </c>
      <c r="Q333" s="71">
        <v>1.76E7</v>
      </c>
      <c r="R333" s="71">
        <v>1640000.0</v>
      </c>
      <c r="S333" s="71"/>
      <c r="T333" s="71">
        <v>2880000.0</v>
      </c>
      <c r="U333" s="71">
        <v>1.4077E7</v>
      </c>
      <c r="V333" s="71"/>
      <c r="W333" s="71"/>
      <c r="X333" s="71"/>
      <c r="Y333" s="71">
        <v>150000.0</v>
      </c>
      <c r="Z333" s="72">
        <f t="shared" si="31"/>
        <v>6.6627E7</v>
      </c>
      <c r="AA333" s="73">
        <f t="shared" si="32"/>
        <v>30000.0</v>
      </c>
      <c r="AB333" s="74">
        <f t="shared" si="33"/>
        <v>4.500652594626221E-4</v>
      </c>
      <c r="AC333" s="74">
        <f t="shared" si="34"/>
        <v>0.08401383908596492</v>
      </c>
      <c r="AD333" s="74">
        <f t="shared" si="35"/>
        <v>0.9995499347405373</v>
      </c>
      <c r="AE333" s="75">
        <f t="shared" si="36"/>
        <v>0.9999999999999997</v>
      </c>
    </row>
    <row r="334" spans="8:8" ht="15.75" hidden="1">
      <c r="A334" s="67">
        <v>52464.0</v>
      </c>
      <c r="B334" s="68">
        <v>4.0</v>
      </c>
      <c r="C334" s="68">
        <v>51.0</v>
      </c>
      <c r="D334" s="69" t="s">
        <v>57</v>
      </c>
      <c r="E334" s="68">
        <v>5105.0</v>
      </c>
      <c r="F334" s="69" t="s">
        <v>348</v>
      </c>
      <c r="G334" s="68">
        <v>510504.0</v>
      </c>
      <c r="H334" s="69" t="s">
        <v>390</v>
      </c>
      <c r="I334" s="68">
        <v>5.105042003E9</v>
      </c>
      <c r="J334" s="69" t="s">
        <v>393</v>
      </c>
      <c r="K334" s="70">
        <v>8.48459E8</v>
      </c>
      <c r="L334" s="71">
        <v>7.4455E7</v>
      </c>
      <c r="M334" s="71">
        <v>925000.0</v>
      </c>
      <c r="N334" s="71">
        <v>8280000.0</v>
      </c>
      <c r="O334" s="71">
        <v>5960000.0</v>
      </c>
      <c r="P334" s="71">
        <v>8900000.0</v>
      </c>
      <c r="Q334" s="71">
        <v>1.815E7</v>
      </c>
      <c r="R334" s="71">
        <v>9500000.0</v>
      </c>
      <c r="S334" s="71"/>
      <c r="T334" s="71"/>
      <c r="U334" s="71">
        <v>2.274E7</v>
      </c>
      <c r="V334" s="71"/>
      <c r="W334" s="71"/>
      <c r="X334" s="71"/>
      <c r="Y334" s="71"/>
      <c r="Z334" s="72">
        <f t="shared" si="31"/>
        <v>7.4455E7</v>
      </c>
      <c r="AA334" s="73">
        <f t="shared" si="32"/>
        <v>0.0</v>
      </c>
      <c r="AB334" s="74">
        <f t="shared" si="33"/>
        <v>0.0</v>
      </c>
      <c r="AC334" s="74">
        <f t="shared" si="34"/>
        <v>0.08775320905311865</v>
      </c>
      <c r="AD334" s="74">
        <f t="shared" si="35"/>
        <v>1.0</v>
      </c>
      <c r="AE334" s="75">
        <f t="shared" si="36"/>
        <v>1.0</v>
      </c>
    </row>
    <row r="335" spans="8:8" ht="15.75" hidden="1">
      <c r="A335" s="67">
        <v>52465.0</v>
      </c>
      <c r="B335" s="68">
        <v>4.0</v>
      </c>
      <c r="C335" s="68">
        <v>51.0</v>
      </c>
      <c r="D335" s="69" t="s">
        <v>57</v>
      </c>
      <c r="E335" s="68">
        <v>5105.0</v>
      </c>
      <c r="F335" s="69" t="s">
        <v>348</v>
      </c>
      <c r="G335" s="68">
        <v>510504.0</v>
      </c>
      <c r="H335" s="69" t="s">
        <v>390</v>
      </c>
      <c r="I335" s="68">
        <v>5.105042004E9</v>
      </c>
      <c r="J335" s="69" t="s">
        <v>394</v>
      </c>
      <c r="K335" s="70">
        <v>7.54795E8</v>
      </c>
      <c r="L335" s="71">
        <v>7.8148125E7</v>
      </c>
      <c r="M335" s="71">
        <v>1.0336125E7</v>
      </c>
      <c r="N335" s="71">
        <v>1.44E7</v>
      </c>
      <c r="O335" s="71"/>
      <c r="P335" s="71">
        <v>1.56E7</v>
      </c>
      <c r="Q335" s="71"/>
      <c r="R335" s="71">
        <v>6000000.0</v>
      </c>
      <c r="S335" s="71"/>
      <c r="T335" s="71"/>
      <c r="U335" s="71">
        <v>2.0682E7</v>
      </c>
      <c r="V335" s="71"/>
      <c r="W335" s="71">
        <v>1.113E7</v>
      </c>
      <c r="X335" s="71"/>
      <c r="Y335" s="71"/>
      <c r="Z335" s="72">
        <f t="shared" si="31"/>
        <v>7.8148125E7</v>
      </c>
      <c r="AA335" s="73">
        <f t="shared" si="32"/>
        <v>0.0</v>
      </c>
      <c r="AB335" s="74">
        <f t="shared" si="33"/>
        <v>0.0</v>
      </c>
      <c r="AC335" s="74">
        <f t="shared" si="34"/>
        <v>0.10353556263621248</v>
      </c>
      <c r="AD335" s="74">
        <f t="shared" si="35"/>
        <v>1.0</v>
      </c>
      <c r="AE335" s="75">
        <f t="shared" si="36"/>
        <v>1.0</v>
      </c>
    </row>
    <row r="336" spans="8:8" ht="15.75" hidden="1">
      <c r="A336" s="67">
        <v>52466.0</v>
      </c>
      <c r="B336" s="68">
        <v>4.0</v>
      </c>
      <c r="C336" s="68">
        <v>51.0</v>
      </c>
      <c r="D336" s="69" t="s">
        <v>57</v>
      </c>
      <c r="E336" s="68">
        <v>5105.0</v>
      </c>
      <c r="F336" s="69" t="s">
        <v>348</v>
      </c>
      <c r="G336" s="68">
        <v>510504.0</v>
      </c>
      <c r="H336" s="69" t="s">
        <v>390</v>
      </c>
      <c r="I336" s="68">
        <v>5.105042005E9</v>
      </c>
      <c r="J336" s="69" t="s">
        <v>395</v>
      </c>
      <c r="K336" s="70">
        <v>1.16877E9</v>
      </c>
      <c r="L336" s="71">
        <v>2.10955E8</v>
      </c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2">
        <f t="shared" si="31"/>
        <v>0.0</v>
      </c>
      <c r="AA336" s="73">
        <f t="shared" si="32"/>
        <v>2.10955E8</v>
      </c>
      <c r="AB336" s="74">
        <f t="shared" si="33"/>
        <v>1.0</v>
      </c>
      <c r="AC336" s="74">
        <f t="shared" si="34"/>
        <v>0.18049316803134918</v>
      </c>
      <c r="AD336" s="74">
        <f t="shared" si="35"/>
        <v>0.0</v>
      </c>
      <c r="AE336" s="75">
        <f t="shared" si="36"/>
        <v>1.0</v>
      </c>
    </row>
    <row r="337" spans="8:8" ht="15.75" hidden="1">
      <c r="A337" s="67">
        <v>52467.0</v>
      </c>
      <c r="B337" s="68">
        <v>4.0</v>
      </c>
      <c r="C337" s="68">
        <v>51.0</v>
      </c>
      <c r="D337" s="69" t="s">
        <v>57</v>
      </c>
      <c r="E337" s="68">
        <v>5105.0</v>
      </c>
      <c r="F337" s="69" t="s">
        <v>348</v>
      </c>
      <c r="G337" s="68">
        <v>510504.0</v>
      </c>
      <c r="H337" s="69" t="s">
        <v>390</v>
      </c>
      <c r="I337" s="68">
        <v>5.105042006E9</v>
      </c>
      <c r="J337" s="69" t="s">
        <v>396</v>
      </c>
      <c r="K337" s="70">
        <v>1.037696E9</v>
      </c>
      <c r="L337" s="71">
        <v>1.096355E8</v>
      </c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2">
        <f t="shared" si="31"/>
        <v>0.0</v>
      </c>
      <c r="AA337" s="73">
        <f t="shared" si="32"/>
        <v>1.096355E8</v>
      </c>
      <c r="AB337" s="74">
        <f t="shared" si="33"/>
        <v>1.0</v>
      </c>
      <c r="AC337" s="74">
        <f t="shared" si="34"/>
        <v>0.1056528116134205</v>
      </c>
      <c r="AD337" s="74">
        <f t="shared" si="35"/>
        <v>0.0</v>
      </c>
      <c r="AE337" s="75">
        <f t="shared" si="36"/>
        <v>1.0</v>
      </c>
    </row>
    <row r="338" spans="8:8" ht="15.75" hidden="1">
      <c r="A338" s="67">
        <v>52468.0</v>
      </c>
      <c r="B338" s="68">
        <v>4.0</v>
      </c>
      <c r="C338" s="68">
        <v>51.0</v>
      </c>
      <c r="D338" s="69" t="s">
        <v>57</v>
      </c>
      <c r="E338" s="68">
        <v>5105.0</v>
      </c>
      <c r="F338" s="69" t="s">
        <v>348</v>
      </c>
      <c r="G338" s="68">
        <v>510504.0</v>
      </c>
      <c r="H338" s="69" t="s">
        <v>390</v>
      </c>
      <c r="I338" s="68">
        <v>5.105042007E9</v>
      </c>
      <c r="J338" s="69" t="s">
        <v>397</v>
      </c>
      <c r="K338" s="70">
        <v>9.86962E8</v>
      </c>
      <c r="L338" s="71">
        <v>1.06173E8</v>
      </c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2">
        <f t="shared" si="31"/>
        <v>0.0</v>
      </c>
      <c r="AA338" s="73">
        <f t="shared" si="32"/>
        <v>1.06173E8</v>
      </c>
      <c r="AB338" s="74">
        <f t="shared" si="33"/>
        <v>1.0</v>
      </c>
      <c r="AC338" s="74">
        <f t="shared" si="34"/>
        <v>0.1075755702853808</v>
      </c>
      <c r="AD338" s="74">
        <f t="shared" si="35"/>
        <v>0.0</v>
      </c>
      <c r="AE338" s="75">
        <f t="shared" si="36"/>
        <v>1.0</v>
      </c>
    </row>
    <row r="339" spans="8:8" ht="15.75" hidden="1">
      <c r="A339" s="67">
        <v>52469.0</v>
      </c>
      <c r="B339" s="68">
        <v>4.0</v>
      </c>
      <c r="C339" s="68">
        <v>51.0</v>
      </c>
      <c r="D339" s="69" t="s">
        <v>57</v>
      </c>
      <c r="E339" s="68">
        <v>5105.0</v>
      </c>
      <c r="F339" s="69" t="s">
        <v>348</v>
      </c>
      <c r="G339" s="68">
        <v>510504.0</v>
      </c>
      <c r="H339" s="69" t="s">
        <v>390</v>
      </c>
      <c r="I339" s="68">
        <v>5.105042008E9</v>
      </c>
      <c r="J339" s="69" t="s">
        <v>398</v>
      </c>
      <c r="K339" s="70">
        <v>9.07705E8</v>
      </c>
      <c r="L339" s="71">
        <v>7.4811529E7</v>
      </c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2">
        <f t="shared" si="31"/>
        <v>0.0</v>
      </c>
      <c r="AA339" s="73">
        <f t="shared" si="32"/>
        <v>7.4811529E7</v>
      </c>
      <c r="AB339" s="74">
        <f t="shared" si="33"/>
        <v>1.0</v>
      </c>
      <c r="AC339" s="74">
        <f t="shared" si="34"/>
        <v>0.08241832864201475</v>
      </c>
      <c r="AD339" s="74">
        <f t="shared" si="35"/>
        <v>0.0</v>
      </c>
      <c r="AE339" s="75">
        <f t="shared" si="36"/>
        <v>1.0</v>
      </c>
    </row>
    <row r="340" spans="8:8" ht="15.75" hidden="1">
      <c r="A340" s="67">
        <v>52470.0</v>
      </c>
      <c r="B340" s="68">
        <v>4.0</v>
      </c>
      <c r="C340" s="68">
        <v>51.0</v>
      </c>
      <c r="D340" s="69" t="s">
        <v>57</v>
      </c>
      <c r="E340" s="68">
        <v>5105.0</v>
      </c>
      <c r="F340" s="69" t="s">
        <v>348</v>
      </c>
      <c r="G340" s="68">
        <v>510504.0</v>
      </c>
      <c r="H340" s="69" t="s">
        <v>390</v>
      </c>
      <c r="I340" s="68">
        <v>5.105042009E9</v>
      </c>
      <c r="J340" s="69" t="s">
        <v>399</v>
      </c>
      <c r="K340" s="70">
        <v>8.24692E8</v>
      </c>
      <c r="L340" s="71">
        <v>1.0878E8</v>
      </c>
      <c r="M340" s="71">
        <v>7300000.0</v>
      </c>
      <c r="N340" s="71">
        <v>7480000.0</v>
      </c>
      <c r="O340" s="71">
        <v>1.1475E7</v>
      </c>
      <c r="P340" s="71">
        <v>2.45E7</v>
      </c>
      <c r="Q340" s="71">
        <v>7150000.0</v>
      </c>
      <c r="R340" s="71">
        <v>6480000.0</v>
      </c>
      <c r="S340" s="71"/>
      <c r="T340" s="71">
        <v>2500000.0</v>
      </c>
      <c r="U340" s="71">
        <v>4.1895E7</v>
      </c>
      <c r="V340" s="71"/>
      <c r="W340" s="71"/>
      <c r="X340" s="71"/>
      <c r="Y340" s="71"/>
      <c r="Z340" s="72">
        <f t="shared" si="31"/>
        <v>1.0878E8</v>
      </c>
      <c r="AA340" s="73">
        <f t="shared" si="32"/>
        <v>0.0</v>
      </c>
      <c r="AB340" s="74">
        <f t="shared" si="33"/>
        <v>0.0</v>
      </c>
      <c r="AC340" s="74">
        <f t="shared" si="34"/>
        <v>0.1319037895359722</v>
      </c>
      <c r="AD340" s="74">
        <f t="shared" si="35"/>
        <v>1.0</v>
      </c>
      <c r="AE340" s="75">
        <f t="shared" si="36"/>
        <v>1.0</v>
      </c>
    </row>
    <row r="341" spans="8:8" ht="15.75" hidden="1">
      <c r="A341" s="67">
        <v>52471.0</v>
      </c>
      <c r="B341" s="68">
        <v>4.0</v>
      </c>
      <c r="C341" s="68">
        <v>51.0</v>
      </c>
      <c r="D341" s="69" t="s">
        <v>57</v>
      </c>
      <c r="E341" s="68">
        <v>5105.0</v>
      </c>
      <c r="F341" s="69" t="s">
        <v>348</v>
      </c>
      <c r="G341" s="68">
        <v>510504.0</v>
      </c>
      <c r="H341" s="69" t="s">
        <v>390</v>
      </c>
      <c r="I341" s="68">
        <v>5.10504201E9</v>
      </c>
      <c r="J341" s="69" t="s">
        <v>400</v>
      </c>
      <c r="K341" s="70">
        <v>9.60828E8</v>
      </c>
      <c r="L341" s="71">
        <v>1.00189E8</v>
      </c>
      <c r="M341" s="71">
        <v>1440000.0</v>
      </c>
      <c r="N341" s="71"/>
      <c r="O341" s="71">
        <v>7507000.0</v>
      </c>
      <c r="P341" s="71">
        <v>2.3E7</v>
      </c>
      <c r="Q341" s="71"/>
      <c r="R341" s="71"/>
      <c r="S341" s="71"/>
      <c r="T341" s="71">
        <v>700000.0</v>
      </c>
      <c r="U341" s="71">
        <v>2.0682E7</v>
      </c>
      <c r="V341" s="71"/>
      <c r="W341" s="71">
        <v>2.226E7</v>
      </c>
      <c r="X341" s="71"/>
      <c r="Y341" s="71"/>
      <c r="Z341" s="72">
        <f t="shared" si="31"/>
        <v>7.5589E7</v>
      </c>
      <c r="AA341" s="73">
        <f t="shared" si="32"/>
        <v>2.46E7</v>
      </c>
      <c r="AB341" s="74">
        <f t="shared" si="33"/>
        <v>0.24553593707892085</v>
      </c>
      <c r="AC341" s="74">
        <f t="shared" si="34"/>
        <v>0.10427360568176615</v>
      </c>
      <c r="AD341" s="74">
        <f t="shared" si="35"/>
        <v>0.7544640629210791</v>
      </c>
      <c r="AE341" s="75">
        <f t="shared" si="36"/>
        <v>1.0</v>
      </c>
    </row>
    <row r="342" spans="8:8" ht="15.75" hidden="1">
      <c r="A342" s="67">
        <v>52472.0</v>
      </c>
      <c r="B342" s="68">
        <v>4.0</v>
      </c>
      <c r="C342" s="68">
        <v>51.0</v>
      </c>
      <c r="D342" s="69" t="s">
        <v>57</v>
      </c>
      <c r="E342" s="68">
        <v>5105.0</v>
      </c>
      <c r="F342" s="69" t="s">
        <v>348</v>
      </c>
      <c r="G342" s="68">
        <v>510504.0</v>
      </c>
      <c r="H342" s="69" t="s">
        <v>390</v>
      </c>
      <c r="I342" s="68">
        <v>5.105042011E9</v>
      </c>
      <c r="J342" s="69" t="s">
        <v>401</v>
      </c>
      <c r="K342" s="70">
        <v>8.45158E8</v>
      </c>
      <c r="L342" s="71">
        <v>6.77E7</v>
      </c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2">
        <f t="shared" si="31"/>
        <v>0.0</v>
      </c>
      <c r="AA342" s="73">
        <f t="shared" si="32"/>
        <v>6.77E7</v>
      </c>
      <c r="AB342" s="74">
        <f t="shared" si="33"/>
        <v>1.0</v>
      </c>
      <c r="AC342" s="74">
        <f t="shared" si="34"/>
        <v>0.08010336528791066</v>
      </c>
      <c r="AD342" s="74">
        <f t="shared" si="35"/>
        <v>0.0</v>
      </c>
      <c r="AE342" s="75">
        <f t="shared" si="36"/>
        <v>1.0</v>
      </c>
    </row>
    <row r="343" spans="8:8" ht="15.75" hidden="1">
      <c r="A343" s="67">
        <v>52473.0</v>
      </c>
      <c r="B343" s="68">
        <v>4.0</v>
      </c>
      <c r="C343" s="68">
        <v>51.0</v>
      </c>
      <c r="D343" s="69" t="s">
        <v>57</v>
      </c>
      <c r="E343" s="68">
        <v>5105.0</v>
      </c>
      <c r="F343" s="69" t="s">
        <v>348</v>
      </c>
      <c r="G343" s="68">
        <v>510504.0</v>
      </c>
      <c r="H343" s="69" t="s">
        <v>390</v>
      </c>
      <c r="I343" s="68">
        <v>5.105042012E9</v>
      </c>
      <c r="J343" s="69" t="s">
        <v>402</v>
      </c>
      <c r="K343" s="70">
        <v>1.045475E9</v>
      </c>
      <c r="L343" s="71">
        <v>8.597E7</v>
      </c>
      <c r="M343" s="71">
        <v>2190000.0</v>
      </c>
      <c r="N343" s="71">
        <v>3.324E7</v>
      </c>
      <c r="O343" s="71">
        <v>2500000.0</v>
      </c>
      <c r="P343" s="71">
        <v>2250000.0</v>
      </c>
      <c r="Q343" s="71">
        <v>1.32E7</v>
      </c>
      <c r="R343" s="71">
        <v>3000000.0</v>
      </c>
      <c r="S343" s="71"/>
      <c r="T343" s="71"/>
      <c r="U343" s="71">
        <v>2.87E7</v>
      </c>
      <c r="V343" s="71"/>
      <c r="W343" s="71"/>
      <c r="X343" s="71"/>
      <c r="Y343" s="71"/>
      <c r="Z343" s="72">
        <f t="shared" si="31"/>
        <v>8.508E7</v>
      </c>
      <c r="AA343" s="73">
        <f t="shared" si="32"/>
        <v>890000.0</v>
      </c>
      <c r="AB343" s="74">
        <f t="shared" si="33"/>
        <v>0.010352448528556473</v>
      </c>
      <c r="AC343" s="74">
        <f t="shared" si="34"/>
        <v>0.08223056505416199</v>
      </c>
      <c r="AD343" s="74">
        <f t="shared" si="35"/>
        <v>0.9896475514714436</v>
      </c>
      <c r="AE343" s="75">
        <f t="shared" si="36"/>
        <v>1.0000000000000004</v>
      </c>
    </row>
    <row r="344" spans="8:8" s="55" ht="15.75" customFormat="1">
      <c r="A344" s="56">
        <v>52474.0</v>
      </c>
      <c r="B344" s="57">
        <v>4.0</v>
      </c>
      <c r="C344" s="57">
        <v>51.0</v>
      </c>
      <c r="D344" s="58" t="s">
        <v>57</v>
      </c>
      <c r="E344" s="57">
        <v>5106.0</v>
      </c>
      <c r="F344" s="58" t="s">
        <v>214</v>
      </c>
      <c r="G344" s="57">
        <v>510601.0</v>
      </c>
      <c r="H344" s="58" t="s">
        <v>403</v>
      </c>
      <c r="I344" s="57">
        <v>5.106012001E9</v>
      </c>
      <c r="J344" s="58" t="s">
        <v>212</v>
      </c>
      <c r="K344" s="59">
        <v>9.5475E8</v>
      </c>
      <c r="L344" s="110">
        <v>8.515727494E7</v>
      </c>
      <c r="M344" s="60"/>
      <c r="N344" s="60">
        <v>7777700.0</v>
      </c>
      <c r="O344" s="60"/>
      <c r="P344" s="60">
        <v>9366000.0</v>
      </c>
      <c r="Q344" s="60"/>
      <c r="R344" s="60">
        <v>6537000.0</v>
      </c>
      <c r="S344" s="60"/>
      <c r="T344" s="60">
        <v>1932500.0</v>
      </c>
      <c r="U344" s="60"/>
      <c r="V344" s="60"/>
      <c r="W344" s="60"/>
      <c r="X344" s="60">
        <v>5718400.0</v>
      </c>
      <c r="Y344" s="60">
        <v>2575000.0</v>
      </c>
      <c r="Z344" s="61">
        <v>3.39066E7</v>
      </c>
      <c r="AA344" s="62">
        <f t="shared" si="32"/>
        <v>5.125067494E7</v>
      </c>
      <c r="AB344" s="63">
        <f t="shared" si="33"/>
        <v>0.6018355445980409</v>
      </c>
      <c r="AC344" s="63">
        <f t="shared" si="34"/>
        <v>0.0891932704268133</v>
      </c>
      <c r="AD344" s="63">
        <f t="shared" si="35"/>
        <v>0.3981644554019591</v>
      </c>
      <c r="AE344" s="64">
        <f t="shared" si="36"/>
        <v>1.0</v>
      </c>
    </row>
    <row r="345" spans="8:8" ht="15.75">
      <c r="A345" s="67">
        <v>52475.0</v>
      </c>
      <c r="B345" s="68">
        <v>4.0</v>
      </c>
      <c r="C345" s="68">
        <v>51.0</v>
      </c>
      <c r="D345" s="69" t="s">
        <v>57</v>
      </c>
      <c r="E345" s="68">
        <v>5106.0</v>
      </c>
      <c r="F345" s="69" t="s">
        <v>214</v>
      </c>
      <c r="G345" s="68">
        <v>510601.0</v>
      </c>
      <c r="H345" s="69" t="s">
        <v>403</v>
      </c>
      <c r="I345" s="68">
        <v>5.106012002E9</v>
      </c>
      <c r="J345" s="69" t="s">
        <v>404</v>
      </c>
      <c r="K345" s="70">
        <v>9.29881E8</v>
      </c>
      <c r="L345" s="71">
        <v>7.6288406E7</v>
      </c>
      <c r="M345" s="111"/>
      <c r="N345" s="111"/>
      <c r="O345" s="111">
        <f>360000+370000</f>
        <v>730000.0</v>
      </c>
      <c r="P345" s="111">
        <v>3792000.0</v>
      </c>
      <c r="Q345" s="111"/>
      <c r="R345" s="111">
        <v>1.036E7</v>
      </c>
      <c r="S345" s="111"/>
      <c r="T345" s="111">
        <f>2520000+1125000</f>
        <v>3645000.0</v>
      </c>
      <c r="U345" s="111"/>
      <c r="V345" s="111"/>
      <c r="W345" s="111"/>
      <c r="X345" s="112">
        <f>7100000+1500000</f>
        <v>8600000.0</v>
      </c>
      <c r="Y345" s="112">
        <f>2663000+280000+875000+1280000</f>
        <v>5098000.0</v>
      </c>
      <c r="Z345" s="113">
        <f t="shared" si="37" ref="Z345">SUM(M345:Y345)</f>
        <v>3.2225E7</v>
      </c>
      <c r="AA345" s="73">
        <f t="shared" si="32"/>
        <v>4.4063406E7</v>
      </c>
      <c r="AB345" s="74">
        <f t="shared" si="33"/>
        <v>0.5775898109602657</v>
      </c>
      <c r="AC345" s="74">
        <f t="shared" si="34"/>
        <v>0.08204104181072631</v>
      </c>
      <c r="AD345" s="74">
        <f t="shared" si="35"/>
        <v>0.4224101890397343</v>
      </c>
      <c r="AE345" s="75">
        <f t="shared" si="36"/>
        <v>1.0</v>
      </c>
    </row>
    <row r="346" spans="8:8" ht="15.75">
      <c r="A346" s="67">
        <v>52476.0</v>
      </c>
      <c r="B346" s="68">
        <v>4.0</v>
      </c>
      <c r="C346" s="68">
        <v>51.0</v>
      </c>
      <c r="D346" s="69" t="s">
        <v>57</v>
      </c>
      <c r="E346" s="68">
        <v>5106.0</v>
      </c>
      <c r="F346" s="69" t="s">
        <v>214</v>
      </c>
      <c r="G346" s="68">
        <v>510601.0</v>
      </c>
      <c r="H346" s="69" t="s">
        <v>403</v>
      </c>
      <c r="I346" s="68">
        <v>5.106012003E9</v>
      </c>
      <c r="J346" s="69" t="s">
        <v>405</v>
      </c>
      <c r="K346" s="70">
        <v>1.009156E9</v>
      </c>
      <c r="L346" s="71">
        <v>8.1293E7</v>
      </c>
      <c r="M346" s="114"/>
      <c r="N346" s="114"/>
      <c r="O346" s="114">
        <v>5975000.0</v>
      </c>
      <c r="P346" s="114">
        <v>1920000.0</v>
      </c>
      <c r="Q346" s="114"/>
      <c r="R346" s="114">
        <v>3.45E7</v>
      </c>
      <c r="S346" s="114"/>
      <c r="T346" s="114"/>
      <c r="U346" s="114"/>
      <c r="V346" s="114"/>
      <c r="W346" s="114"/>
      <c r="X346" s="114">
        <v>1.558E7</v>
      </c>
      <c r="Y346" s="114">
        <v>7174000.0</v>
      </c>
      <c r="Z346" s="115">
        <v>6.5149E7</v>
      </c>
      <c r="AA346" s="73">
        <f t="shared" si="32"/>
        <v>1.6144E7</v>
      </c>
      <c r="AB346" s="74">
        <f t="shared" si="33"/>
        <v>0.19859028452634298</v>
      </c>
      <c r="AC346" s="74">
        <f t="shared" si="34"/>
        <v>0.08055543444224679</v>
      </c>
      <c r="AD346" s="74">
        <f t="shared" si="35"/>
        <v>0.801409715473657</v>
      </c>
      <c r="AE346" s="75">
        <f t="shared" si="36"/>
        <v>1.0</v>
      </c>
    </row>
    <row r="347" spans="8:8" ht="15.75">
      <c r="A347" s="67">
        <v>52477.0</v>
      </c>
      <c r="B347" s="68">
        <v>4.0</v>
      </c>
      <c r="C347" s="68">
        <v>51.0</v>
      </c>
      <c r="D347" s="69" t="s">
        <v>57</v>
      </c>
      <c r="E347" s="68">
        <v>5106.0</v>
      </c>
      <c r="F347" s="69" t="s">
        <v>214</v>
      </c>
      <c r="G347" s="68">
        <v>510601.0</v>
      </c>
      <c r="H347" s="69" t="s">
        <v>403</v>
      </c>
      <c r="I347" s="68">
        <v>5.106012004E9</v>
      </c>
      <c r="J347" s="69" t="s">
        <v>403</v>
      </c>
      <c r="K347" s="70">
        <v>9.02852E8</v>
      </c>
      <c r="L347" s="71">
        <v>8.4928565E7</v>
      </c>
      <c r="M347" s="114"/>
      <c r="N347" s="114">
        <v>1125000.0</v>
      </c>
      <c r="O347" s="114"/>
      <c r="P347" s="114"/>
      <c r="Q347" s="114"/>
      <c r="R347" s="114">
        <v>5.619E7</v>
      </c>
      <c r="S347" s="114"/>
      <c r="T347" s="114"/>
      <c r="U347" s="114"/>
      <c r="V347" s="114"/>
      <c r="W347" s="114"/>
      <c r="X347" s="114">
        <f>7312500+2475000+675000</f>
        <v>1.04625E7</v>
      </c>
      <c r="Y347" s="114">
        <f>1732400+120000+60000</f>
        <v>1912400.0</v>
      </c>
      <c r="Z347" s="115">
        <f t="shared" si="38" ref="Z347:Z351">SUM(M347:Y347)</f>
        <v>6.96899E7</v>
      </c>
      <c r="AA347" s="73">
        <f t="shared" si="32"/>
        <v>1.5238665E7</v>
      </c>
      <c r="AB347" s="74">
        <f t="shared" si="33"/>
        <v>0.17942920618051184</v>
      </c>
      <c r="AC347" s="74">
        <f t="shared" si="34"/>
        <v>0.09406698440054405</v>
      </c>
      <c r="AD347" s="74">
        <f t="shared" si="35"/>
        <v>0.8205707938194882</v>
      </c>
      <c r="AE347" s="75">
        <f t="shared" si="36"/>
        <v>1.0</v>
      </c>
    </row>
    <row r="348" spans="8:8" ht="15.75">
      <c r="A348" s="67">
        <v>52478.0</v>
      </c>
      <c r="B348" s="68">
        <v>4.0</v>
      </c>
      <c r="C348" s="68">
        <v>51.0</v>
      </c>
      <c r="D348" s="69" t="s">
        <v>57</v>
      </c>
      <c r="E348" s="68">
        <v>5106.0</v>
      </c>
      <c r="F348" s="69" t="s">
        <v>214</v>
      </c>
      <c r="G348" s="68">
        <v>510601.0</v>
      </c>
      <c r="H348" s="69" t="s">
        <v>403</v>
      </c>
      <c r="I348" s="68">
        <v>5.106012005E9</v>
      </c>
      <c r="J348" s="69" t="s">
        <v>406</v>
      </c>
      <c r="K348" s="70">
        <v>1.17354E9</v>
      </c>
      <c r="L348" s="71">
        <v>1.07116832E8</v>
      </c>
      <c r="M348" s="116">
        <v>370000.0</v>
      </c>
      <c r="N348" s="116">
        <v>3018000.0</v>
      </c>
      <c r="O348" s="116">
        <v>0.0</v>
      </c>
      <c r="P348" s="116">
        <v>1.05E7</v>
      </c>
      <c r="Q348" s="116">
        <v>0.0</v>
      </c>
      <c r="R348" s="116">
        <v>2125000.0</v>
      </c>
      <c r="S348" s="116">
        <v>0.0</v>
      </c>
      <c r="T348" s="116">
        <v>0.0</v>
      </c>
      <c r="U348" s="116">
        <v>0.0</v>
      </c>
      <c r="V348" s="116">
        <v>0.0</v>
      </c>
      <c r="W348" s="116">
        <v>0.0</v>
      </c>
      <c r="X348" s="116">
        <v>1.28785E7</v>
      </c>
      <c r="Y348" s="116">
        <f>227500+59000</f>
        <v>286500.0</v>
      </c>
      <c r="Z348" s="113">
        <f t="shared" si="38"/>
        <v>2.9178E7</v>
      </c>
      <c r="AA348" s="73">
        <f t="shared" si="32"/>
        <v>7.7938832E7</v>
      </c>
      <c r="AB348" s="74">
        <f t="shared" si="33"/>
        <v>0.7276058350941521</v>
      </c>
      <c r="AC348" s="74">
        <f t="shared" si="34"/>
        <v>0.0912766774034119</v>
      </c>
      <c r="AD348" s="74">
        <f t="shared" si="35"/>
        <v>0.27239416490584784</v>
      </c>
      <c r="AE348" s="75">
        <f t="shared" si="36"/>
        <v>1.0</v>
      </c>
    </row>
    <row r="349" spans="8:8" ht="15.75">
      <c r="A349" s="67">
        <v>52479.0</v>
      </c>
      <c r="B349" s="68">
        <v>4.0</v>
      </c>
      <c r="C349" s="68">
        <v>51.0</v>
      </c>
      <c r="D349" s="69" t="s">
        <v>57</v>
      </c>
      <c r="E349" s="68">
        <v>5106.0</v>
      </c>
      <c r="F349" s="69" t="s">
        <v>214</v>
      </c>
      <c r="G349" s="68">
        <v>510601.0</v>
      </c>
      <c r="H349" s="69" t="s">
        <v>403</v>
      </c>
      <c r="I349" s="68">
        <v>5.106012006E9</v>
      </c>
      <c r="J349" s="69" t="s">
        <v>407</v>
      </c>
      <c r="K349" s="70">
        <v>8.07104E8</v>
      </c>
      <c r="L349" s="71">
        <v>6.7695E7</v>
      </c>
      <c r="M349" s="117"/>
      <c r="N349" s="117"/>
      <c r="O349" s="117"/>
      <c r="P349" s="117">
        <v>1.308E7</v>
      </c>
      <c r="Q349" s="117"/>
      <c r="R349" s="117"/>
      <c r="S349" s="117"/>
      <c r="T349" s="117">
        <v>200000.0</v>
      </c>
      <c r="U349" s="117">
        <v>4721000.0</v>
      </c>
      <c r="V349" s="117"/>
      <c r="W349" s="117"/>
      <c r="X349" s="117">
        <v>2400000.0</v>
      </c>
      <c r="Y349" s="117">
        <v>3.2173E7</v>
      </c>
      <c r="Z349" s="113">
        <f t="shared" si="38"/>
        <v>5.2574E7</v>
      </c>
      <c r="AA349" s="73">
        <f t="shared" si="32"/>
        <v>1.5121E7</v>
      </c>
      <c r="AB349" s="74">
        <f t="shared" si="33"/>
        <v>0.2233695250757072</v>
      </c>
      <c r="AC349" s="74">
        <f t="shared" si="34"/>
        <v>0.08387394932995004</v>
      </c>
      <c r="AD349" s="74">
        <f t="shared" si="35"/>
        <v>0.7766304749242928</v>
      </c>
      <c r="AE349" s="75">
        <f t="shared" si="36"/>
        <v>1.0</v>
      </c>
    </row>
    <row r="350" spans="8:8" ht="15.75">
      <c r="A350" s="67">
        <v>52480.0</v>
      </c>
      <c r="B350" s="68">
        <v>4.0</v>
      </c>
      <c r="C350" s="68">
        <v>51.0</v>
      </c>
      <c r="D350" s="69" t="s">
        <v>57</v>
      </c>
      <c r="E350" s="68">
        <v>5106.0</v>
      </c>
      <c r="F350" s="69" t="s">
        <v>214</v>
      </c>
      <c r="G350" s="68">
        <v>510601.0</v>
      </c>
      <c r="H350" s="69" t="s">
        <v>403</v>
      </c>
      <c r="I350" s="68">
        <v>5.106012007E9</v>
      </c>
      <c r="J350" s="69" t="s">
        <v>408</v>
      </c>
      <c r="K350" s="70">
        <v>9.76041E8</v>
      </c>
      <c r="L350" s="71">
        <v>8.979E7</v>
      </c>
      <c r="M350" s="114"/>
      <c r="N350" s="114">
        <v>1770000.0</v>
      </c>
      <c r="O350" s="114"/>
      <c r="P350" s="114"/>
      <c r="Q350" s="114"/>
      <c r="R350" s="114">
        <v>900000.0</v>
      </c>
      <c r="S350" s="114"/>
      <c r="T350" s="114">
        <v>1200000.0</v>
      </c>
      <c r="U350" s="114"/>
      <c r="V350" s="114"/>
      <c r="W350" s="114"/>
      <c r="X350" s="114">
        <v>4901000.0</v>
      </c>
      <c r="Y350" s="114">
        <v>3520000.0</v>
      </c>
      <c r="Z350" s="115">
        <f t="shared" si="39" ref="Z350">SUM(M350:Y350)</f>
        <v>1.2291E7</v>
      </c>
      <c r="AA350" s="73">
        <f t="shared" si="32"/>
        <v>7.7499E7</v>
      </c>
      <c r="AB350" s="74">
        <f t="shared" si="33"/>
        <v>0.8631139325091881</v>
      </c>
      <c r="AC350" s="74">
        <f t="shared" si="34"/>
        <v>0.09199408631399705</v>
      </c>
      <c r="AD350" s="74">
        <f t="shared" si="35"/>
        <v>0.1368860674908119</v>
      </c>
      <c r="AE350" s="75">
        <f t="shared" si="36"/>
        <v>1.0</v>
      </c>
    </row>
    <row r="351" spans="8:8" ht="15.75">
      <c r="A351" s="67">
        <v>52481.0</v>
      </c>
      <c r="B351" s="68">
        <v>4.0</v>
      </c>
      <c r="C351" s="68">
        <v>51.0</v>
      </c>
      <c r="D351" s="69" t="s">
        <v>57</v>
      </c>
      <c r="E351" s="68">
        <v>5106.0</v>
      </c>
      <c r="F351" s="69" t="s">
        <v>214</v>
      </c>
      <c r="G351" s="68">
        <v>510601.0</v>
      </c>
      <c r="H351" s="69" t="s">
        <v>403</v>
      </c>
      <c r="I351" s="68">
        <v>5.106012008E9</v>
      </c>
      <c r="J351" s="69" t="s">
        <v>267</v>
      </c>
      <c r="K351" s="70">
        <v>8.68038E8</v>
      </c>
      <c r="L351" s="71">
        <v>7.0439115E7</v>
      </c>
      <c r="M351" s="114"/>
      <c r="N351" s="114">
        <v>1900000.0</v>
      </c>
      <c r="O351" s="114">
        <v>3070000.0</v>
      </c>
      <c r="P351" s="114">
        <v>4125000.0</v>
      </c>
      <c r="Q351" s="114">
        <v>440000.0</v>
      </c>
      <c r="R351" s="114">
        <v>1200000.0</v>
      </c>
      <c r="S351" s="114"/>
      <c r="T351" s="114">
        <v>1540000.0</v>
      </c>
      <c r="U351" s="114"/>
      <c r="V351" s="114"/>
      <c r="W351" s="114"/>
      <c r="X351" s="114">
        <v>2815000.0</v>
      </c>
      <c r="Y351" s="114">
        <v>4407500.0</v>
      </c>
      <c r="Z351" s="115">
        <f t="shared" si="38"/>
        <v>1.94975E7</v>
      </c>
      <c r="AA351" s="118">
        <f t="shared" si="32"/>
        <v>5.0941615E7</v>
      </c>
      <c r="AB351" s="119">
        <f t="shared" si="33"/>
        <v>0.723200667697202</v>
      </c>
      <c r="AC351" s="119">
        <f t="shared" si="34"/>
        <v>0.0811475016070725</v>
      </c>
      <c r="AD351" s="119">
        <f t="shared" si="35"/>
        <v>0.27679933230279796</v>
      </c>
      <c r="AE351" s="120">
        <f t="shared" si="36"/>
        <v>1.0</v>
      </c>
      <c r="AF351" s="106"/>
    </row>
    <row r="352" spans="8:8" ht="15.75">
      <c r="A352" s="67">
        <v>52482.0</v>
      </c>
      <c r="B352" s="68">
        <v>4.0</v>
      </c>
      <c r="C352" s="68">
        <v>51.0</v>
      </c>
      <c r="D352" s="69" t="s">
        <v>57</v>
      </c>
      <c r="E352" s="68">
        <v>5106.0</v>
      </c>
      <c r="F352" s="69" t="s">
        <v>214</v>
      </c>
      <c r="G352" s="68">
        <v>510601.0</v>
      </c>
      <c r="H352" s="69" t="s">
        <v>403</v>
      </c>
      <c r="I352" s="68">
        <v>5.106012009E9</v>
      </c>
      <c r="J352" s="69" t="s">
        <v>409</v>
      </c>
      <c r="K352" s="70">
        <v>8.03592E8</v>
      </c>
      <c r="L352" s="71">
        <v>6.5E7</v>
      </c>
      <c r="M352" s="117"/>
      <c r="N352" s="117"/>
      <c r="O352" s="117">
        <f>'[1]1 (7)'!$Q$34</f>
        <v>1.198E7</v>
      </c>
      <c r="P352" s="117">
        <f>'[1]vaksin (2)'!$O$26+'[1]1 (7)'!$O$21</f>
        <v>9750000.0</v>
      </c>
      <c r="Q352" s="117"/>
      <c r="R352" s="117">
        <f>'[1]vaksin (2)'!$O$27+'[1]1 (7)'!$O$23</f>
        <v>2725000.0</v>
      </c>
      <c r="S352" s="117"/>
      <c r="T352" s="117">
        <f>'[1]vaksin'!$O$22+'[1]vaksin'!$O$23</f>
        <v>2997000.0</v>
      </c>
      <c r="U352" s="117"/>
      <c r="V352" s="117"/>
      <c r="W352" s="117"/>
      <c r="X352" s="117">
        <f>'[1]vaksin (2)'!$P$22+'[1]vaksin'!$Q$32</f>
        <v>9640000.0</v>
      </c>
      <c r="Y352" s="121">
        <v>5515000.0</v>
      </c>
      <c r="Z352" s="113">
        <f t="shared" si="40" ref="Z352">SUM(M352:Y352)</f>
        <v>4.2607E7</v>
      </c>
      <c r="AA352" s="73">
        <f t="shared" si="32"/>
        <v>2.2393E7</v>
      </c>
      <c r="AB352" s="74">
        <f t="shared" si="33"/>
        <v>0.3445076923076923</v>
      </c>
      <c r="AC352" s="74">
        <f t="shared" si="34"/>
        <v>0.08088681818634331</v>
      </c>
      <c r="AD352" s="74">
        <f t="shared" si="35"/>
        <v>0.6554923076923077</v>
      </c>
      <c r="AE352" s="75">
        <f t="shared" si="36"/>
        <v>1.0</v>
      </c>
    </row>
    <row r="353" spans="8:8" s="78" ht="15.75" customFormat="1">
      <c r="A353" s="79">
        <v>52483.0</v>
      </c>
      <c r="B353" s="80">
        <v>4.0</v>
      </c>
      <c r="C353" s="80">
        <v>51.0</v>
      </c>
      <c r="D353" s="81" t="s">
        <v>57</v>
      </c>
      <c r="E353" s="80">
        <v>5106.0</v>
      </c>
      <c r="F353" s="81" t="s">
        <v>214</v>
      </c>
      <c r="G353" s="80">
        <v>510602.0</v>
      </c>
      <c r="H353" s="81" t="s">
        <v>214</v>
      </c>
      <c r="I353" s="80">
        <v>5.106022001E9</v>
      </c>
      <c r="J353" s="81" t="s">
        <v>410</v>
      </c>
      <c r="K353" s="82">
        <v>7.83988E8</v>
      </c>
      <c r="L353" s="83">
        <v>8.095E7</v>
      </c>
      <c r="M353" s="83">
        <v>400000.0</v>
      </c>
      <c r="N353" s="83">
        <v>0.0</v>
      </c>
      <c r="O353" s="83">
        <v>0.0</v>
      </c>
      <c r="P353" s="83">
        <v>7925000.0</v>
      </c>
      <c r="Q353" s="83">
        <v>2205000.0</v>
      </c>
      <c r="R353" s="83">
        <v>2.9146E7</v>
      </c>
      <c r="S353" s="83">
        <v>0.0</v>
      </c>
      <c r="T353" s="83">
        <v>0.0</v>
      </c>
      <c r="U353" s="83">
        <v>0.0</v>
      </c>
      <c r="V353" s="83">
        <v>0.0</v>
      </c>
      <c r="W353" s="83">
        <v>0.0</v>
      </c>
      <c r="X353" s="83">
        <v>6615000.0</v>
      </c>
      <c r="Y353" s="83"/>
      <c r="Z353" s="91">
        <f t="shared" si="31"/>
        <v>4.6291E7</v>
      </c>
      <c r="AA353" s="92">
        <f t="shared" si="32"/>
        <v>3.4659E7</v>
      </c>
      <c r="AB353" s="84">
        <f t="shared" si="33"/>
        <v>0.42815318097591104</v>
      </c>
      <c r="AC353" s="84">
        <f t="shared" si="34"/>
        <v>0.10325413144078736</v>
      </c>
      <c r="AD353" s="84">
        <f t="shared" si="35"/>
        <v>0.571846819024089</v>
      </c>
      <c r="AE353" s="85">
        <f t="shared" si="36"/>
        <v>1.0</v>
      </c>
    </row>
    <row r="354" spans="8:8" ht="15.75">
      <c r="A354" s="67">
        <v>52484.0</v>
      </c>
      <c r="B354" s="68">
        <v>4.0</v>
      </c>
      <c r="C354" s="68">
        <v>51.0</v>
      </c>
      <c r="D354" s="69" t="s">
        <v>57</v>
      </c>
      <c r="E354" s="68">
        <v>5106.0</v>
      </c>
      <c r="F354" s="69" t="s">
        <v>214</v>
      </c>
      <c r="G354" s="68">
        <v>510602.0</v>
      </c>
      <c r="H354" s="69" t="s">
        <v>214</v>
      </c>
      <c r="I354" s="68">
        <v>5.106022002E9</v>
      </c>
      <c r="J354" s="69" t="s">
        <v>411</v>
      </c>
      <c r="K354" s="70">
        <v>9.17484E8</v>
      </c>
      <c r="L354" s="71">
        <v>7.50454E7</v>
      </c>
      <c r="M354" s="114">
        <v>6330400.0</v>
      </c>
      <c r="N354" s="114"/>
      <c r="O354" s="114"/>
      <c r="P354" s="114">
        <v>5000000.0</v>
      </c>
      <c r="Q354" s="114">
        <v>1.608E7</v>
      </c>
      <c r="R354" s="114">
        <v>2.644E7</v>
      </c>
      <c r="S354" s="114">
        <v>0.0</v>
      </c>
      <c r="T354" s="114">
        <v>0.0</v>
      </c>
      <c r="U354" s="114"/>
      <c r="V354" s="114"/>
      <c r="W354" s="114"/>
      <c r="X354" s="114"/>
      <c r="Y354" s="114"/>
      <c r="Z354" s="115">
        <v>5.38504E7</v>
      </c>
      <c r="AA354" s="73">
        <f t="shared" si="32"/>
        <v>2.1195E7</v>
      </c>
      <c r="AB354" s="74">
        <f t="shared" si="33"/>
        <v>0.2824290362900324</v>
      </c>
      <c r="AC354" s="74">
        <f t="shared" si="34"/>
        <v>0.0817947778925845</v>
      </c>
      <c r="AD354" s="74">
        <f t="shared" si="35"/>
        <v>0.7175709637099675</v>
      </c>
      <c r="AE354" s="75">
        <f t="shared" si="36"/>
        <v>1.0</v>
      </c>
    </row>
    <row r="355" spans="8:8" ht="15.75">
      <c r="A355" s="67">
        <v>52485.0</v>
      </c>
      <c r="B355" s="68">
        <v>4.0</v>
      </c>
      <c r="C355" s="68">
        <v>51.0</v>
      </c>
      <c r="D355" s="69" t="s">
        <v>57</v>
      </c>
      <c r="E355" s="68">
        <v>5106.0</v>
      </c>
      <c r="F355" s="69" t="s">
        <v>214</v>
      </c>
      <c r="G355" s="68">
        <v>510602.0</v>
      </c>
      <c r="H355" s="69" t="s">
        <v>214</v>
      </c>
      <c r="I355" s="68">
        <v>5.106022007E9</v>
      </c>
      <c r="J355" s="69" t="s">
        <v>412</v>
      </c>
      <c r="K355" s="70">
        <v>9.37412E8</v>
      </c>
      <c r="L355" s="71">
        <v>7.5E7</v>
      </c>
      <c r="M355" s="114"/>
      <c r="N355" s="114"/>
      <c r="O355" s="114"/>
      <c r="P355" s="114">
        <v>2700000.0</v>
      </c>
      <c r="Q355" s="114"/>
      <c r="R355" s="114">
        <v>7500000.0</v>
      </c>
      <c r="S355" s="114"/>
      <c r="T355" s="114"/>
      <c r="U355" s="114"/>
      <c r="V355" s="114"/>
      <c r="W355" s="114">
        <v>4200000.0</v>
      </c>
      <c r="X355" s="114"/>
      <c r="Y355" s="114">
        <v>2.415E7</v>
      </c>
      <c r="Z355" s="115">
        <v>3.855E7</v>
      </c>
      <c r="AA355" s="73">
        <f t="shared" si="32"/>
        <v>3.645E7</v>
      </c>
      <c r="AB355" s="74">
        <f t="shared" si="33"/>
        <v>0.486</v>
      </c>
      <c r="AC355" s="74">
        <f t="shared" si="34"/>
        <v>0.0800075100382756</v>
      </c>
      <c r="AD355" s="74">
        <f t="shared" si="35"/>
        <v>0.514</v>
      </c>
      <c r="AE355" s="75">
        <f t="shared" si="36"/>
        <v>1.0</v>
      </c>
    </row>
    <row r="356" spans="8:8" ht="15.75">
      <c r="A356" s="67">
        <v>52486.0</v>
      </c>
      <c r="B356" s="68">
        <v>4.0</v>
      </c>
      <c r="C356" s="68">
        <v>51.0</v>
      </c>
      <c r="D356" s="69" t="s">
        <v>57</v>
      </c>
      <c r="E356" s="68">
        <v>5106.0</v>
      </c>
      <c r="F356" s="69" t="s">
        <v>214</v>
      </c>
      <c r="G356" s="68">
        <v>510602.0</v>
      </c>
      <c r="H356" s="69" t="s">
        <v>214</v>
      </c>
      <c r="I356" s="68">
        <v>5.106022008E9</v>
      </c>
      <c r="J356" s="69" t="s">
        <v>413</v>
      </c>
      <c r="K356" s="70">
        <v>7.95145E8</v>
      </c>
      <c r="L356" s="71">
        <v>6.37E7</v>
      </c>
      <c r="M356" s="114"/>
      <c r="N356" s="114"/>
      <c r="O356" s="114">
        <v>446000.0</v>
      </c>
      <c r="P356" s="114"/>
      <c r="Q356" s="114"/>
      <c r="R356" s="114">
        <v>3679500.0</v>
      </c>
      <c r="S356" s="114"/>
      <c r="T356" s="114"/>
      <c r="U356" s="114"/>
      <c r="V356" s="114"/>
      <c r="W356" s="114">
        <v>9756250.0</v>
      </c>
      <c r="X356" s="114"/>
      <c r="Y356" s="114">
        <v>5153375.0</v>
      </c>
      <c r="Z356" s="115">
        <f t="shared" si="31"/>
        <v>1.9035125E7</v>
      </c>
      <c r="AA356" s="73">
        <f t="shared" si="32"/>
        <v>4.4664875E7</v>
      </c>
      <c r="AB356" s="74">
        <f t="shared" si="33"/>
        <v>0.701175431711146</v>
      </c>
      <c r="AC356" s="74">
        <f t="shared" si="34"/>
        <v>0.08011117469140848</v>
      </c>
      <c r="AD356" s="74">
        <f t="shared" si="35"/>
        <v>0.298824568288854</v>
      </c>
      <c r="AE356" s="75">
        <f t="shared" si="36"/>
        <v>1.0</v>
      </c>
    </row>
    <row r="357" spans="8:8" ht="15.75">
      <c r="A357" s="67">
        <v>52487.0</v>
      </c>
      <c r="B357" s="68">
        <v>4.0</v>
      </c>
      <c r="C357" s="68">
        <v>51.0</v>
      </c>
      <c r="D357" s="69" t="s">
        <v>57</v>
      </c>
      <c r="E357" s="68">
        <v>5106.0</v>
      </c>
      <c r="F357" s="69" t="s">
        <v>214</v>
      </c>
      <c r="G357" s="68">
        <v>510602.0</v>
      </c>
      <c r="H357" s="69" t="s">
        <v>214</v>
      </c>
      <c r="I357" s="68">
        <v>5.106022009E9</v>
      </c>
      <c r="J357" s="69" t="s">
        <v>414</v>
      </c>
      <c r="K357" s="70">
        <v>8.09039E8</v>
      </c>
      <c r="L357" s="71">
        <v>1.05800643E8</v>
      </c>
      <c r="M357" s="114"/>
      <c r="N357" s="114"/>
      <c r="O357" s="114"/>
      <c r="P357" s="114">
        <v>2.0000143E7</v>
      </c>
      <c r="Q357" s="114"/>
      <c r="R357" s="114">
        <v>4.74E7</v>
      </c>
      <c r="S357" s="114"/>
      <c r="T357" s="114"/>
      <c r="U357" s="114"/>
      <c r="V357" s="114"/>
      <c r="W357" s="114">
        <v>1500000.0</v>
      </c>
      <c r="X357" s="114"/>
      <c r="Y357" s="114">
        <v>2.3956E7</v>
      </c>
      <c r="Z357" s="115">
        <v>9.2856143E7</v>
      </c>
      <c r="AA357" s="73">
        <f t="shared" si="32"/>
        <v>1.29445E7</v>
      </c>
      <c r="AB357" s="74">
        <f t="shared" si="33"/>
        <v>0.12234802769582412</v>
      </c>
      <c r="AC357" s="74">
        <f t="shared" si="34"/>
        <v>0.13077322972069333</v>
      </c>
      <c r="AD357" s="74">
        <f t="shared" si="35"/>
        <v>0.8776519723041759</v>
      </c>
      <c r="AE357" s="75">
        <f t="shared" si="36"/>
        <v>1.0</v>
      </c>
    </row>
    <row r="358" spans="8:8" s="78" ht="15.75" customFormat="1">
      <c r="A358" s="79">
        <v>52488.0</v>
      </c>
      <c r="B358" s="80">
        <v>4.0</v>
      </c>
      <c r="C358" s="80">
        <v>51.0</v>
      </c>
      <c r="D358" s="81" t="s">
        <v>57</v>
      </c>
      <c r="E358" s="80">
        <v>5106.0</v>
      </c>
      <c r="F358" s="81" t="s">
        <v>214</v>
      </c>
      <c r="G358" s="80">
        <v>510603.0</v>
      </c>
      <c r="H358" s="81" t="s">
        <v>415</v>
      </c>
      <c r="I358" s="80">
        <v>5.106032001E9</v>
      </c>
      <c r="J358" s="81" t="s">
        <v>416</v>
      </c>
      <c r="K358" s="82">
        <v>9.67571E8</v>
      </c>
      <c r="L358" s="83">
        <v>8.0783E7</v>
      </c>
      <c r="M358" s="122"/>
      <c r="N358" s="122"/>
      <c r="O358" s="122">
        <v>550000.0</v>
      </c>
      <c r="P358" s="122">
        <v>1105000.0</v>
      </c>
      <c r="Q358" s="122"/>
      <c r="R358" s="122">
        <v>2.9E7</v>
      </c>
      <c r="S358" s="122"/>
      <c r="T358" s="122"/>
      <c r="U358" s="122"/>
      <c r="V358" s="122"/>
      <c r="W358" s="122"/>
      <c r="X358" s="122">
        <v>7712000.0</v>
      </c>
      <c r="Y358" s="122"/>
      <c r="Z358" s="113">
        <f t="shared" si="31"/>
        <v>3.8367E7</v>
      </c>
      <c r="AA358" s="92">
        <f t="shared" si="32"/>
        <v>4.2416E7</v>
      </c>
      <c r="AB358" s="84">
        <f t="shared" si="33"/>
        <v>0.5250609657972594</v>
      </c>
      <c r="AC358" s="84">
        <f t="shared" si="34"/>
        <v>0.08349051387443403</v>
      </c>
      <c r="AD358" s="84">
        <f t="shared" si="35"/>
        <v>0.4749390342027407</v>
      </c>
      <c r="AE358" s="85">
        <f t="shared" si="36"/>
        <v>1.0</v>
      </c>
    </row>
    <row r="359" spans="8:8" ht="15.75">
      <c r="A359" s="67">
        <v>52489.0</v>
      </c>
      <c r="B359" s="68">
        <v>4.0</v>
      </c>
      <c r="C359" s="68">
        <v>51.0</v>
      </c>
      <c r="D359" s="69" t="s">
        <v>57</v>
      </c>
      <c r="E359" s="68">
        <v>5106.0</v>
      </c>
      <c r="F359" s="69" t="s">
        <v>214</v>
      </c>
      <c r="G359" s="68">
        <v>510603.0</v>
      </c>
      <c r="H359" s="69" t="s">
        <v>415</v>
      </c>
      <c r="I359" s="68">
        <v>5.106032002E9</v>
      </c>
      <c r="J359" s="69" t="s">
        <v>415</v>
      </c>
      <c r="K359" s="70">
        <v>8.81793E8</v>
      </c>
      <c r="L359" s="71">
        <v>9.6105683E7</v>
      </c>
      <c r="M359" s="71">
        <v>0.0</v>
      </c>
      <c r="N359" s="71">
        <f>185000+50000+161500+600000</f>
        <v>996500.0</v>
      </c>
      <c r="O359" s="71"/>
      <c r="P359" s="71">
        <v>3.0E7</v>
      </c>
      <c r="Q359" s="71"/>
      <c r="R359" s="71"/>
      <c r="S359" s="71"/>
      <c r="T359" s="71"/>
      <c r="U359" s="71"/>
      <c r="V359" s="71"/>
      <c r="W359" s="71"/>
      <c r="X359" s="71">
        <v>1.428E7</v>
      </c>
      <c r="Y359" s="123">
        <v>4.3659E7</v>
      </c>
      <c r="Z359" s="115">
        <f>SUM(N359:Y359)</f>
        <v>8.89355E7</v>
      </c>
      <c r="AA359" s="73">
        <f t="shared" si="32"/>
        <v>7170183.0</v>
      </c>
      <c r="AB359" s="74">
        <f t="shared" si="33"/>
        <v>0.07460727374467543</v>
      </c>
      <c r="AC359" s="74">
        <f t="shared" si="34"/>
        <v>0.10898893844700513</v>
      </c>
      <c r="AD359" s="74">
        <f t="shared" si="35"/>
        <v>0.9253927262553245</v>
      </c>
      <c r="AE359" s="75">
        <f t="shared" si="36"/>
        <v>1.0000000000000004</v>
      </c>
    </row>
    <row r="360" spans="8:8" ht="15.75">
      <c r="A360" s="67">
        <v>52490.0</v>
      </c>
      <c r="B360" s="68">
        <v>4.0</v>
      </c>
      <c r="C360" s="68">
        <v>51.0</v>
      </c>
      <c r="D360" s="69" t="s">
        <v>57</v>
      </c>
      <c r="E360" s="68">
        <v>5106.0</v>
      </c>
      <c r="F360" s="69" t="s">
        <v>214</v>
      </c>
      <c r="G360" s="68">
        <v>510603.0</v>
      </c>
      <c r="H360" s="69" t="s">
        <v>415</v>
      </c>
      <c r="I360" s="68">
        <v>5.106032003E9</v>
      </c>
      <c r="J360" s="69" t="s">
        <v>417</v>
      </c>
      <c r="K360" s="70">
        <v>1.292247E9</v>
      </c>
      <c r="L360" s="71">
        <v>1.057865E8</v>
      </c>
      <c r="M360" s="124"/>
      <c r="N360" s="124">
        <v>500000.0</v>
      </c>
      <c r="O360" s="124">
        <v>1000000.0</v>
      </c>
      <c r="P360" s="124"/>
      <c r="Q360" s="124">
        <v>1000000.0</v>
      </c>
      <c r="R360" s="124">
        <v>3.672E7</v>
      </c>
      <c r="S360" s="124"/>
      <c r="T360" s="124"/>
      <c r="U360" s="124"/>
      <c r="V360" s="124"/>
      <c r="W360" s="124"/>
      <c r="X360" s="124">
        <v>3600000.0</v>
      </c>
      <c r="Y360" s="124">
        <v>3.439E7</v>
      </c>
      <c r="Z360" s="113">
        <f t="shared" si="31"/>
        <v>7.721E7</v>
      </c>
      <c r="AA360" s="73">
        <f t="shared" si="32"/>
        <v>2.85765E7</v>
      </c>
      <c r="AB360" s="74">
        <f t="shared" si="33"/>
        <v>0.2701337127138151</v>
      </c>
      <c r="AC360" s="74">
        <f t="shared" si="34"/>
        <v>0.0818624458017701</v>
      </c>
      <c r="AD360" s="74">
        <f t="shared" si="35"/>
        <v>0.7298662872861849</v>
      </c>
      <c r="AE360" s="75">
        <f t="shared" si="36"/>
        <v>1.0</v>
      </c>
    </row>
    <row r="361" spans="8:8" ht="15.75">
      <c r="A361" s="67">
        <v>52491.0</v>
      </c>
      <c r="B361" s="68">
        <v>4.0</v>
      </c>
      <c r="C361" s="68">
        <v>51.0</v>
      </c>
      <c r="D361" s="69" t="s">
        <v>57</v>
      </c>
      <c r="E361" s="68">
        <v>5106.0</v>
      </c>
      <c r="F361" s="69" t="s">
        <v>214</v>
      </c>
      <c r="G361" s="68">
        <v>510603.0</v>
      </c>
      <c r="H361" s="69" t="s">
        <v>415</v>
      </c>
      <c r="I361" s="68">
        <v>5.106032004E9</v>
      </c>
      <c r="J361" s="69" t="s">
        <v>418</v>
      </c>
      <c r="K361" s="70">
        <v>7.91373E8</v>
      </c>
      <c r="L361" s="71">
        <v>6.4333E7</v>
      </c>
      <c r="M361" s="71"/>
      <c r="N361" s="71">
        <v>670000.0</v>
      </c>
      <c r="O361" s="71"/>
      <c r="P361" s="71">
        <v>3520000.0</v>
      </c>
      <c r="Q361" s="71">
        <v>400000.0</v>
      </c>
      <c r="R361" s="71">
        <v>1.96E7</v>
      </c>
      <c r="S361" s="71"/>
      <c r="T361" s="71"/>
      <c r="U361" s="71"/>
      <c r="V361" s="71"/>
      <c r="W361" s="71"/>
      <c r="X361" s="71"/>
      <c r="Y361" s="71">
        <v>2700000.0</v>
      </c>
      <c r="Z361" s="72">
        <f t="shared" si="31"/>
        <v>2.689E7</v>
      </c>
      <c r="AA361" s="73">
        <f t="shared" si="32"/>
        <v>3.7443E7</v>
      </c>
      <c r="AB361" s="74">
        <f t="shared" si="33"/>
        <v>0.5820185596816564</v>
      </c>
      <c r="AC361" s="74">
        <f t="shared" si="34"/>
        <v>0.08129289222654804</v>
      </c>
      <c r="AD361" s="74">
        <f t="shared" si="35"/>
        <v>0.4179814403183436</v>
      </c>
      <c r="AE361" s="75">
        <f t="shared" si="36"/>
        <v>1.0</v>
      </c>
    </row>
    <row r="362" spans="8:8" ht="15.75">
      <c r="A362" s="67">
        <v>52492.0</v>
      </c>
      <c r="B362" s="68">
        <v>4.0</v>
      </c>
      <c r="C362" s="68">
        <v>51.0</v>
      </c>
      <c r="D362" s="69" t="s">
        <v>57</v>
      </c>
      <c r="E362" s="68">
        <v>5106.0</v>
      </c>
      <c r="F362" s="69" t="s">
        <v>214</v>
      </c>
      <c r="G362" s="68">
        <v>510603.0</v>
      </c>
      <c r="H362" s="69" t="s">
        <v>415</v>
      </c>
      <c r="I362" s="68">
        <v>5.106032005E9</v>
      </c>
      <c r="J362" s="69" t="s">
        <v>419</v>
      </c>
      <c r="K362" s="70">
        <v>9.68772E8</v>
      </c>
      <c r="L362" s="71">
        <v>7.8371E7</v>
      </c>
      <c r="M362" s="71"/>
      <c r="N362" s="71">
        <v>2384000.0</v>
      </c>
      <c r="O362" s="71"/>
      <c r="P362" s="71">
        <v>1.372E7</v>
      </c>
      <c r="Q362" s="71">
        <v>5890000.0</v>
      </c>
      <c r="R362" s="71">
        <v>2.52E7</v>
      </c>
      <c r="S362" s="71"/>
      <c r="T362" s="71"/>
      <c r="U362" s="71"/>
      <c r="V362" s="71"/>
      <c r="W362" s="71"/>
      <c r="X362" s="71">
        <v>4170000.0</v>
      </c>
      <c r="Y362" s="71"/>
      <c r="Z362" s="72">
        <f t="shared" si="31"/>
        <v>5.1364E7</v>
      </c>
      <c r="AA362" s="73">
        <f t="shared" si="32"/>
        <v>2.7007E7</v>
      </c>
      <c r="AB362" s="74">
        <f t="shared" si="33"/>
        <v>0.34460450932104986</v>
      </c>
      <c r="AC362" s="74">
        <f t="shared" si="34"/>
        <v>0.08089725962352338</v>
      </c>
      <c r="AD362" s="74">
        <f t="shared" si="35"/>
        <v>0.6553954906789501</v>
      </c>
      <c r="AE362" s="75">
        <f t="shared" si="36"/>
        <v>1.0</v>
      </c>
    </row>
    <row r="363" spans="8:8" ht="15.75">
      <c r="A363" s="67">
        <v>52493.0</v>
      </c>
      <c r="B363" s="68">
        <v>4.0</v>
      </c>
      <c r="C363" s="68">
        <v>51.0</v>
      </c>
      <c r="D363" s="69" t="s">
        <v>57</v>
      </c>
      <c r="E363" s="68">
        <v>5106.0</v>
      </c>
      <c r="F363" s="69" t="s">
        <v>214</v>
      </c>
      <c r="G363" s="68">
        <v>510603.0</v>
      </c>
      <c r="H363" s="69" t="s">
        <v>415</v>
      </c>
      <c r="I363" s="68">
        <v>5.106032006E9</v>
      </c>
      <c r="J363" s="69" t="s">
        <v>420</v>
      </c>
      <c r="K363" s="70">
        <v>1.196791E9</v>
      </c>
      <c r="L363" s="71">
        <v>9.6275E7</v>
      </c>
      <c r="M363" s="125"/>
      <c r="N363" s="125">
        <v>1.96875E7</v>
      </c>
      <c r="O363" s="125"/>
      <c r="P363" s="125"/>
      <c r="Q363" s="125">
        <v>600000.0</v>
      </c>
      <c r="R363" s="125">
        <v>2.7E7</v>
      </c>
      <c r="S363" s="125"/>
      <c r="T363" s="125"/>
      <c r="U363" s="125"/>
      <c r="V363" s="125"/>
      <c r="W363" s="125"/>
      <c r="X363" s="125"/>
      <c r="Y363" s="125">
        <v>6129500.0</v>
      </c>
      <c r="Z363" s="126">
        <f t="shared" si="31"/>
        <v>5.3417E7</v>
      </c>
      <c r="AA363" s="73">
        <f t="shared" si="32"/>
        <v>4.2858E7</v>
      </c>
      <c r="AB363" s="74">
        <f t="shared" si="33"/>
        <v>0.44516229550766034</v>
      </c>
      <c r="AC363" s="74">
        <f t="shared" si="34"/>
        <v>0.08044428810042856</v>
      </c>
      <c r="AD363" s="74">
        <f t="shared" si="35"/>
        <v>0.5548377044923396</v>
      </c>
      <c r="AE363" s="75">
        <f t="shared" si="36"/>
        <v>1.0</v>
      </c>
      <c r="AJ363" s="127" t="e">
        <f>M363:Y363</f>
        <v>#VALUE!</v>
      </c>
    </row>
    <row r="364" spans="8:8" s="78" ht="15.75" customFormat="1">
      <c r="A364" s="79">
        <v>52494.0</v>
      </c>
      <c r="B364" s="80">
        <v>4.0</v>
      </c>
      <c r="C364" s="80">
        <v>51.0</v>
      </c>
      <c r="D364" s="81" t="s">
        <v>57</v>
      </c>
      <c r="E364" s="80">
        <v>5106.0</v>
      </c>
      <c r="F364" s="81" t="s">
        <v>214</v>
      </c>
      <c r="G364" s="80">
        <v>510604.0</v>
      </c>
      <c r="H364" s="81" t="s">
        <v>421</v>
      </c>
      <c r="I364" s="80">
        <v>5.106042001E9</v>
      </c>
      <c r="J364" s="81" t="s">
        <v>422</v>
      </c>
      <c r="K364" s="82">
        <v>8.11504E8</v>
      </c>
      <c r="L364" s="83">
        <v>6.5E7</v>
      </c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91">
        <f t="shared" si="31"/>
        <v>0.0</v>
      </c>
      <c r="AA364" s="92">
        <f t="shared" si="32"/>
        <v>6.5E7</v>
      </c>
      <c r="AB364" s="84">
        <f t="shared" si="33"/>
        <v>1.0</v>
      </c>
      <c r="AC364" s="84">
        <f t="shared" si="34"/>
        <v>0.08009818805575819</v>
      </c>
      <c r="AD364" s="84">
        <f t="shared" si="35"/>
        <v>0.0</v>
      </c>
      <c r="AE364" s="85">
        <f t="shared" si="36"/>
        <v>1.0</v>
      </c>
    </row>
    <row r="365" spans="8:8" ht="15.75">
      <c r="A365" s="67">
        <v>52495.0</v>
      </c>
      <c r="B365" s="68">
        <v>4.0</v>
      </c>
      <c r="C365" s="68">
        <v>51.0</v>
      </c>
      <c r="D365" s="69" t="s">
        <v>57</v>
      </c>
      <c r="E365" s="68">
        <v>5106.0</v>
      </c>
      <c r="F365" s="69" t="s">
        <v>214</v>
      </c>
      <c r="G365" s="68">
        <v>510604.0</v>
      </c>
      <c r="H365" s="69" t="s">
        <v>421</v>
      </c>
      <c r="I365" s="68">
        <v>5.106042002E9</v>
      </c>
      <c r="J365" s="69" t="s">
        <v>423</v>
      </c>
      <c r="K365" s="70">
        <v>6.99553E8</v>
      </c>
      <c r="L365" s="71">
        <v>5.598E7</v>
      </c>
      <c r="M365" s="111">
        <v>1.25E7</v>
      </c>
      <c r="N365" s="111">
        <v>3135000.0</v>
      </c>
      <c r="O365" s="111"/>
      <c r="P365" s="111">
        <v>3000000.0</v>
      </c>
      <c r="Q365" s="111">
        <v>2400000.0</v>
      </c>
      <c r="R365" s="111">
        <v>130000.0</v>
      </c>
      <c r="S365" s="111"/>
      <c r="T365" s="111"/>
      <c r="U365" s="111"/>
      <c r="V365" s="111"/>
      <c r="W365" s="111"/>
      <c r="X365" s="111"/>
      <c r="Y365" s="111">
        <v>150000.0</v>
      </c>
      <c r="Z365" s="113">
        <f t="shared" si="31"/>
        <v>2.1315E7</v>
      </c>
      <c r="AA365" s="73">
        <f t="shared" si="32"/>
        <v>3.4665E7</v>
      </c>
      <c r="AB365" s="74">
        <f t="shared" si="33"/>
        <v>0.6192390139335477</v>
      </c>
      <c r="AC365" s="74">
        <f t="shared" si="34"/>
        <v>0.08002252867188048</v>
      </c>
      <c r="AD365" s="74">
        <f t="shared" si="35"/>
        <v>0.3807609860664523</v>
      </c>
      <c r="AE365" s="75">
        <f t="shared" si="36"/>
        <v>1.0</v>
      </c>
    </row>
    <row r="366" spans="8:8" ht="15.75">
      <c r="A366" s="67">
        <v>52496.0</v>
      </c>
      <c r="B366" s="68">
        <v>4.0</v>
      </c>
      <c r="C366" s="68">
        <v>51.0</v>
      </c>
      <c r="D366" s="69" t="s">
        <v>57</v>
      </c>
      <c r="E366" s="68">
        <v>5106.0</v>
      </c>
      <c r="F366" s="69" t="s">
        <v>214</v>
      </c>
      <c r="G366" s="68">
        <v>510604.0</v>
      </c>
      <c r="H366" s="69" t="s">
        <v>421</v>
      </c>
      <c r="I366" s="68">
        <v>5.106042003E9</v>
      </c>
      <c r="J366" s="69" t="s">
        <v>424</v>
      </c>
      <c r="K366" s="70">
        <v>9.75443E8</v>
      </c>
      <c r="L366" s="71">
        <v>7.8135E7</v>
      </c>
      <c r="M366" s="71"/>
      <c r="N366" s="71"/>
      <c r="O366" s="71"/>
      <c r="P366" s="71">
        <v>4.369E7</v>
      </c>
      <c r="Q366" s="71">
        <v>2250000.0</v>
      </c>
      <c r="R366" s="71">
        <v>1.06E7</v>
      </c>
      <c r="S366" s="71"/>
      <c r="T366" s="71"/>
      <c r="U366" s="71"/>
      <c r="V366" s="71"/>
      <c r="W366" s="71"/>
      <c r="X366" s="71">
        <v>5962500.0</v>
      </c>
      <c r="Y366" s="71">
        <v>70200.0</v>
      </c>
      <c r="Z366" s="72">
        <f t="shared" si="31"/>
        <v>6.25727E7</v>
      </c>
      <c r="AA366" s="73">
        <f t="shared" si="32"/>
        <v>1.55623E7</v>
      </c>
      <c r="AB366" s="74">
        <f t="shared" si="33"/>
        <v>0.19917194599091317</v>
      </c>
      <c r="AC366" s="74">
        <f t="shared" si="34"/>
        <v>0.08010206644570723</v>
      </c>
      <c r="AD366" s="74">
        <f t="shared" si="35"/>
        <v>0.8008280540090869</v>
      </c>
      <c r="AE366" s="75">
        <f t="shared" si="36"/>
        <v>1.0</v>
      </c>
    </row>
    <row r="367" spans="8:8" ht="15.75">
      <c r="A367" s="67">
        <v>52497.0</v>
      </c>
      <c r="B367" s="68">
        <v>4.0</v>
      </c>
      <c r="C367" s="68">
        <v>51.0</v>
      </c>
      <c r="D367" s="69" t="s">
        <v>57</v>
      </c>
      <c r="E367" s="68">
        <v>5106.0</v>
      </c>
      <c r="F367" s="69" t="s">
        <v>214</v>
      </c>
      <c r="G367" s="68">
        <v>510604.0</v>
      </c>
      <c r="H367" s="69" t="s">
        <v>421</v>
      </c>
      <c r="I367" s="68">
        <v>5.106042004E9</v>
      </c>
      <c r="J367" s="69" t="s">
        <v>410</v>
      </c>
      <c r="K367" s="70">
        <v>7.8039E8</v>
      </c>
      <c r="L367" s="71">
        <v>6.2471E7</v>
      </c>
      <c r="M367" s="71">
        <v>180000.0</v>
      </c>
      <c r="N367" s="71">
        <v>1980000.0</v>
      </c>
      <c r="O367" s="71"/>
      <c r="P367" s="71">
        <v>8000000.0</v>
      </c>
      <c r="Q367" s="71">
        <v>5125000.0</v>
      </c>
      <c r="R367" s="71">
        <v>1.43E7</v>
      </c>
      <c r="S367" s="71"/>
      <c r="T367" s="71">
        <v>1.43E7</v>
      </c>
      <c r="U367" s="71"/>
      <c r="V367" s="71"/>
      <c r="W367" s="71"/>
      <c r="X367" s="71"/>
      <c r="Y367" s="71">
        <v>1.287E7</v>
      </c>
      <c r="Z367" s="72">
        <f t="shared" si="31"/>
        <v>5.6755E7</v>
      </c>
      <c r="AA367" s="73">
        <f t="shared" si="32"/>
        <v>5716000.0</v>
      </c>
      <c r="AB367" s="74">
        <f t="shared" si="33"/>
        <v>0.09149845528325143</v>
      </c>
      <c r="AC367" s="74">
        <f t="shared" si="34"/>
        <v>0.08005100014095516</v>
      </c>
      <c r="AD367" s="74">
        <f t="shared" si="35"/>
        <v>0.9085015447167486</v>
      </c>
      <c r="AE367" s="75">
        <f t="shared" si="36"/>
        <v>1.0000000000000004</v>
      </c>
    </row>
    <row r="368" spans="8:8" ht="15.75">
      <c r="A368" s="67">
        <v>52498.0</v>
      </c>
      <c r="B368" s="68">
        <v>4.0</v>
      </c>
      <c r="C368" s="68">
        <v>51.0</v>
      </c>
      <c r="D368" s="69" t="s">
        <v>57</v>
      </c>
      <c r="E368" s="68">
        <v>5106.0</v>
      </c>
      <c r="F368" s="69" t="s">
        <v>214</v>
      </c>
      <c r="G368" s="68">
        <v>510604.0</v>
      </c>
      <c r="H368" s="69" t="s">
        <v>421</v>
      </c>
      <c r="I368" s="68">
        <v>5.106042005E9</v>
      </c>
      <c r="J368" s="69" t="s">
        <v>425</v>
      </c>
      <c r="K368" s="70">
        <v>8.52527E8</v>
      </c>
      <c r="L368" s="71">
        <v>1.003579E8</v>
      </c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2">
        <f t="shared" si="31"/>
        <v>0.0</v>
      </c>
      <c r="AA368" s="73">
        <f t="shared" si="32"/>
        <v>1.003579E8</v>
      </c>
      <c r="AB368" s="74">
        <f t="shared" si="33"/>
        <v>1.0</v>
      </c>
      <c r="AC368" s="74">
        <f t="shared" si="34"/>
        <v>0.11771814851611738</v>
      </c>
      <c r="AD368" s="74">
        <f t="shared" si="35"/>
        <v>0.0</v>
      </c>
      <c r="AE368" s="75">
        <f t="shared" si="36"/>
        <v>1.0</v>
      </c>
    </row>
    <row r="369" spans="8:8" ht="15.75">
      <c r="A369" s="67">
        <v>52499.0</v>
      </c>
      <c r="B369" s="68">
        <v>4.0</v>
      </c>
      <c r="C369" s="68">
        <v>51.0</v>
      </c>
      <c r="D369" s="69" t="s">
        <v>57</v>
      </c>
      <c r="E369" s="68">
        <v>5106.0</v>
      </c>
      <c r="F369" s="69" t="s">
        <v>214</v>
      </c>
      <c r="G369" s="68">
        <v>510604.0</v>
      </c>
      <c r="H369" s="69" t="s">
        <v>421</v>
      </c>
      <c r="I369" s="68">
        <v>5.106042006E9</v>
      </c>
      <c r="J369" s="69" t="s">
        <v>426</v>
      </c>
      <c r="K369" s="70">
        <v>7.12111E8</v>
      </c>
      <c r="L369" s="71">
        <v>5.7E7</v>
      </c>
      <c r="M369" s="114"/>
      <c r="N369" s="114"/>
      <c r="O369" s="114"/>
      <c r="P369" s="114"/>
      <c r="Q369" s="114"/>
      <c r="R369" s="114">
        <v>8400000.0</v>
      </c>
      <c r="S369" s="114"/>
      <c r="T369" s="114"/>
      <c r="U369" s="114"/>
      <c r="V369" s="114"/>
      <c r="W369" s="114"/>
      <c r="X369" s="114"/>
      <c r="Y369" s="114"/>
      <c r="Z369" s="115">
        <v>8400000.0</v>
      </c>
      <c r="AA369" s="73">
        <f t="shared" si="32"/>
        <v>4.86E7</v>
      </c>
      <c r="AB369" s="74">
        <f t="shared" si="33"/>
        <v>0.8526315789473684</v>
      </c>
      <c r="AC369" s="74">
        <f t="shared" si="34"/>
        <v>0.0800437010522236</v>
      </c>
      <c r="AD369" s="74">
        <f t="shared" si="35"/>
        <v>0.14736842105263157</v>
      </c>
      <c r="AE369" s="75">
        <f t="shared" si="36"/>
        <v>1.0</v>
      </c>
    </row>
    <row r="370" spans="8:8" ht="15.75">
      <c r="A370" s="67">
        <v>52500.0</v>
      </c>
      <c r="B370" s="68">
        <v>4.0</v>
      </c>
      <c r="C370" s="68">
        <v>51.0</v>
      </c>
      <c r="D370" s="69" t="s">
        <v>57</v>
      </c>
      <c r="E370" s="68">
        <v>5106.0</v>
      </c>
      <c r="F370" s="69" t="s">
        <v>214</v>
      </c>
      <c r="G370" s="68">
        <v>510604.0</v>
      </c>
      <c r="H370" s="69" t="s">
        <v>421</v>
      </c>
      <c r="I370" s="68">
        <v>5.106042007E9</v>
      </c>
      <c r="J370" s="69" t="s">
        <v>427</v>
      </c>
      <c r="K370" s="70">
        <v>7.91371E8</v>
      </c>
      <c r="L370" s="114">
        <v>8.00915E7</v>
      </c>
      <c r="M370" s="114">
        <v>0.0</v>
      </c>
      <c r="N370" s="114">
        <v>0.0</v>
      </c>
      <c r="O370" s="114">
        <v>744000.0</v>
      </c>
      <c r="P370" s="114">
        <v>810000.0</v>
      </c>
      <c r="Q370" s="114">
        <v>1085000.0</v>
      </c>
      <c r="R370" s="114">
        <v>3.367E7</v>
      </c>
      <c r="S370" s="114">
        <v>0.0</v>
      </c>
      <c r="T370" s="114">
        <v>0.0</v>
      </c>
      <c r="U370" s="114">
        <v>2840000.0</v>
      </c>
      <c r="V370" s="114">
        <v>0.0</v>
      </c>
      <c r="W370" s="114">
        <v>220000.0</v>
      </c>
      <c r="X370" s="114">
        <v>5687500.0</v>
      </c>
      <c r="Y370" s="114">
        <v>500000.0</v>
      </c>
      <c r="Z370" s="115">
        <v>4.55565E7</v>
      </c>
      <c r="AA370" s="73">
        <f t="shared" si="32"/>
        <v>3.4535E7</v>
      </c>
      <c r="AB370" s="74">
        <f t="shared" si="33"/>
        <v>0.4311943214947903</v>
      </c>
      <c r="AC370" s="74">
        <f t="shared" si="34"/>
        <v>0.10120600830710248</v>
      </c>
      <c r="AD370" s="74">
        <f t="shared" si="35"/>
        <v>0.5688056785052097</v>
      </c>
      <c r="AE370" s="75">
        <f t="shared" si="36"/>
        <v>1.0</v>
      </c>
    </row>
    <row r="371" spans="8:8" ht="15.75">
      <c r="A371" s="67">
        <v>52501.0</v>
      </c>
      <c r="B371" s="68">
        <v>4.0</v>
      </c>
      <c r="C371" s="68">
        <v>51.0</v>
      </c>
      <c r="D371" s="69" t="s">
        <v>57</v>
      </c>
      <c r="E371" s="68">
        <v>5106.0</v>
      </c>
      <c r="F371" s="69" t="s">
        <v>214</v>
      </c>
      <c r="G371" s="68">
        <v>510604.0</v>
      </c>
      <c r="H371" s="69" t="s">
        <v>421</v>
      </c>
      <c r="I371" s="68">
        <v>5.106042008E9</v>
      </c>
      <c r="J371" s="69" t="s">
        <v>428</v>
      </c>
      <c r="K371" s="70">
        <v>7.93854E8</v>
      </c>
      <c r="L371" s="71">
        <v>1.48038E8</v>
      </c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2">
        <f t="shared" si="31"/>
        <v>0.0</v>
      </c>
      <c r="AA371" s="73">
        <f t="shared" si="32"/>
        <v>1.48038E8</v>
      </c>
      <c r="AB371" s="74">
        <f t="shared" si="33"/>
        <v>1.0</v>
      </c>
      <c r="AC371" s="74">
        <f t="shared" si="34"/>
        <v>0.18648013362658625</v>
      </c>
      <c r="AD371" s="74">
        <f t="shared" si="35"/>
        <v>0.0</v>
      </c>
      <c r="AE371" s="75">
        <f t="shared" si="36"/>
        <v>1.0</v>
      </c>
    </row>
    <row r="372" spans="8:8" ht="15.75">
      <c r="A372" s="67">
        <v>52502.0</v>
      </c>
      <c r="B372" s="68">
        <v>4.0</v>
      </c>
      <c r="C372" s="68">
        <v>51.0</v>
      </c>
      <c r="D372" s="69" t="s">
        <v>57</v>
      </c>
      <c r="E372" s="68">
        <v>5106.0</v>
      </c>
      <c r="F372" s="69" t="s">
        <v>214</v>
      </c>
      <c r="G372" s="68">
        <v>510604.0</v>
      </c>
      <c r="H372" s="69" t="s">
        <v>421</v>
      </c>
      <c r="I372" s="68">
        <v>5.106042009E9</v>
      </c>
      <c r="J372" s="69" t="s">
        <v>429</v>
      </c>
      <c r="K372" s="70">
        <v>7.45532E8</v>
      </c>
      <c r="L372" s="71">
        <v>7.0321E7</v>
      </c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2">
        <f t="shared" si="31"/>
        <v>0.0</v>
      </c>
      <c r="AA372" s="73">
        <f t="shared" si="32"/>
        <v>7.0321E7</v>
      </c>
      <c r="AB372" s="74">
        <f t="shared" si="33"/>
        <v>1.0</v>
      </c>
      <c r="AC372" s="74">
        <f t="shared" si="34"/>
        <v>0.09432324836492599</v>
      </c>
      <c r="AD372" s="74">
        <f t="shared" si="35"/>
        <v>0.0</v>
      </c>
      <c r="AE372" s="75">
        <f t="shared" si="36"/>
        <v>1.0</v>
      </c>
    </row>
    <row r="373" spans="8:8" ht="15.75">
      <c r="A373" s="67">
        <v>52503.0</v>
      </c>
      <c r="B373" s="68">
        <v>4.0</v>
      </c>
      <c r="C373" s="68">
        <v>51.0</v>
      </c>
      <c r="D373" s="69" t="s">
        <v>57</v>
      </c>
      <c r="E373" s="68">
        <v>5106.0</v>
      </c>
      <c r="F373" s="69" t="s">
        <v>214</v>
      </c>
      <c r="G373" s="68">
        <v>510604.0</v>
      </c>
      <c r="H373" s="69" t="s">
        <v>421</v>
      </c>
      <c r="I373" s="68">
        <v>5.10604201E9</v>
      </c>
      <c r="J373" s="69" t="s">
        <v>430</v>
      </c>
      <c r="K373" s="70">
        <v>1.120076E9</v>
      </c>
      <c r="L373" s="71">
        <v>1.1E8</v>
      </c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2">
        <f t="shared" si="31"/>
        <v>0.0</v>
      </c>
      <c r="AA373" s="73">
        <f t="shared" si="32"/>
        <v>1.1E8</v>
      </c>
      <c r="AB373" s="74">
        <f t="shared" si="33"/>
        <v>1.0</v>
      </c>
      <c r="AC373" s="74">
        <f t="shared" si="34"/>
        <v>0.0982076216256754</v>
      </c>
      <c r="AD373" s="74">
        <f t="shared" si="35"/>
        <v>0.0</v>
      </c>
      <c r="AE373" s="75">
        <f t="shared" si="36"/>
        <v>1.0</v>
      </c>
    </row>
    <row r="374" spans="8:8" ht="15.75">
      <c r="A374" s="67">
        <v>52504.0</v>
      </c>
      <c r="B374" s="68">
        <v>4.0</v>
      </c>
      <c r="C374" s="68">
        <v>51.0</v>
      </c>
      <c r="D374" s="69" t="s">
        <v>57</v>
      </c>
      <c r="E374" s="68">
        <v>5106.0</v>
      </c>
      <c r="F374" s="69" t="s">
        <v>214</v>
      </c>
      <c r="G374" s="68">
        <v>510604.0</v>
      </c>
      <c r="H374" s="69" t="s">
        <v>421</v>
      </c>
      <c r="I374" s="68">
        <v>5.106042011E9</v>
      </c>
      <c r="J374" s="69" t="s">
        <v>431</v>
      </c>
      <c r="K374" s="70">
        <v>7.77249E8</v>
      </c>
      <c r="L374" s="71">
        <v>6.7490696E7</v>
      </c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2">
        <f t="shared" si="31"/>
        <v>0.0</v>
      </c>
      <c r="AA374" s="73">
        <f t="shared" si="32"/>
        <v>6.7490696E7</v>
      </c>
      <c r="AB374" s="74">
        <f t="shared" si="33"/>
        <v>1.0</v>
      </c>
      <c r="AC374" s="74">
        <f t="shared" si="34"/>
        <v>0.0868327858897213</v>
      </c>
      <c r="AD374" s="74">
        <f t="shared" si="35"/>
        <v>0.0</v>
      </c>
      <c r="AE374" s="75">
        <f t="shared" si="36"/>
        <v>1.0</v>
      </c>
    </row>
    <row r="375" spans="8:8" ht="15.75">
      <c r="A375" s="67">
        <v>52505.0</v>
      </c>
      <c r="B375" s="68">
        <v>4.0</v>
      </c>
      <c r="C375" s="68">
        <v>51.0</v>
      </c>
      <c r="D375" s="69" t="s">
        <v>57</v>
      </c>
      <c r="E375" s="68">
        <v>5106.0</v>
      </c>
      <c r="F375" s="69" t="s">
        <v>214</v>
      </c>
      <c r="G375" s="68">
        <v>510604.0</v>
      </c>
      <c r="H375" s="69" t="s">
        <v>421</v>
      </c>
      <c r="I375" s="68">
        <v>5.106042012E9</v>
      </c>
      <c r="J375" s="69" t="s">
        <v>432</v>
      </c>
      <c r="K375" s="70">
        <v>6.98644E8</v>
      </c>
      <c r="L375" s="71">
        <v>6.0396504E7</v>
      </c>
      <c r="M375" s="114">
        <v>4580000.0</v>
      </c>
      <c r="N375" s="114"/>
      <c r="O375" s="114"/>
      <c r="P375" s="114">
        <v>1500000.0</v>
      </c>
      <c r="Q375" s="114">
        <v>5796000.0</v>
      </c>
      <c r="R375" s="114">
        <v>5850000.0</v>
      </c>
      <c r="S375" s="114"/>
      <c r="T375" s="114">
        <v>1.34E7</v>
      </c>
      <c r="U375" s="114"/>
      <c r="V375" s="114"/>
      <c r="W375" s="114"/>
      <c r="X375" s="114"/>
      <c r="Y375" s="114">
        <v>8250000.0</v>
      </c>
      <c r="Z375" s="115">
        <f t="shared" si="31"/>
        <v>3.9376E7</v>
      </c>
      <c r="AA375" s="73">
        <f t="shared" si="32"/>
        <v>2.1020504E7</v>
      </c>
      <c r="AB375" s="74">
        <f t="shared" si="33"/>
        <v>0.3480417343361463</v>
      </c>
      <c r="AC375" s="74">
        <f t="shared" si="34"/>
        <v>0.08644818247920256</v>
      </c>
      <c r="AD375" s="74">
        <f t="shared" si="35"/>
        <v>0.6519582656638536</v>
      </c>
      <c r="AE375" s="75">
        <f t="shared" si="36"/>
        <v>1.0</v>
      </c>
    </row>
    <row r="376" spans="8:8" ht="15.75">
      <c r="A376" s="67">
        <v>52506.0</v>
      </c>
      <c r="B376" s="68">
        <v>4.0</v>
      </c>
      <c r="C376" s="68">
        <v>51.0</v>
      </c>
      <c r="D376" s="69" t="s">
        <v>57</v>
      </c>
      <c r="E376" s="68">
        <v>5106.0</v>
      </c>
      <c r="F376" s="69" t="s">
        <v>214</v>
      </c>
      <c r="G376" s="68">
        <v>510604.0</v>
      </c>
      <c r="H376" s="69" t="s">
        <v>421</v>
      </c>
      <c r="I376" s="68">
        <v>5.106042013E9</v>
      </c>
      <c r="J376" s="69" t="s">
        <v>405</v>
      </c>
      <c r="K376" s="70">
        <v>7.99287E8</v>
      </c>
      <c r="L376" s="71">
        <v>6.5958714E7</v>
      </c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2">
        <f t="shared" si="31"/>
        <v>0.0</v>
      </c>
      <c r="AA376" s="73">
        <f t="shared" si="32"/>
        <v>6.5958714E7</v>
      </c>
      <c r="AB376" s="74">
        <f t="shared" si="33"/>
        <v>1.0</v>
      </c>
      <c r="AC376" s="74">
        <f t="shared" si="34"/>
        <v>0.0825219401791847</v>
      </c>
      <c r="AD376" s="74">
        <f t="shared" si="35"/>
        <v>0.0</v>
      </c>
      <c r="AE376" s="75">
        <f t="shared" si="36"/>
        <v>1.0</v>
      </c>
    </row>
    <row r="377" spans="8:8" ht="15.75">
      <c r="A377" s="67">
        <v>52507.0</v>
      </c>
      <c r="B377" s="68">
        <v>4.0</v>
      </c>
      <c r="C377" s="68">
        <v>51.0</v>
      </c>
      <c r="D377" s="69" t="s">
        <v>57</v>
      </c>
      <c r="E377" s="68">
        <v>5106.0</v>
      </c>
      <c r="F377" s="69" t="s">
        <v>214</v>
      </c>
      <c r="G377" s="68">
        <v>510604.0</v>
      </c>
      <c r="H377" s="69" t="s">
        <v>421</v>
      </c>
      <c r="I377" s="68">
        <v>5.106042014E9</v>
      </c>
      <c r="J377" s="69" t="s">
        <v>433</v>
      </c>
      <c r="K377" s="70">
        <v>7.98161E8</v>
      </c>
      <c r="L377" s="71">
        <v>6.385288E7</v>
      </c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2">
        <f t="shared" si="31"/>
        <v>0.0</v>
      </c>
      <c r="AA377" s="73">
        <f t="shared" si="32"/>
        <v>6.385288E7</v>
      </c>
      <c r="AB377" s="74">
        <f t="shared" si="33"/>
        <v>1.0</v>
      </c>
      <c r="AC377" s="74">
        <f t="shared" si="34"/>
        <v>0.08</v>
      </c>
      <c r="AD377" s="74">
        <f t="shared" si="35"/>
        <v>0.0</v>
      </c>
      <c r="AE377" s="75">
        <f t="shared" si="36"/>
        <v>1.0</v>
      </c>
    </row>
    <row r="378" spans="8:8" ht="15.75">
      <c r="A378" s="67">
        <v>52508.0</v>
      </c>
      <c r="B378" s="68">
        <v>4.0</v>
      </c>
      <c r="C378" s="68">
        <v>51.0</v>
      </c>
      <c r="D378" s="69" t="s">
        <v>57</v>
      </c>
      <c r="E378" s="68">
        <v>5106.0</v>
      </c>
      <c r="F378" s="69" t="s">
        <v>214</v>
      </c>
      <c r="G378" s="68">
        <v>510604.0</v>
      </c>
      <c r="H378" s="69" t="s">
        <v>421</v>
      </c>
      <c r="I378" s="68">
        <v>5.106042015E9</v>
      </c>
      <c r="J378" s="69" t="s">
        <v>434</v>
      </c>
      <c r="K378" s="70">
        <v>7.6617E8</v>
      </c>
      <c r="L378" s="114">
        <v>6.12936E7</v>
      </c>
      <c r="M378" s="128">
        <v>0.0</v>
      </c>
      <c r="N378" s="128">
        <v>0.0</v>
      </c>
      <c r="O378" s="128">
        <v>0.0</v>
      </c>
      <c r="P378" s="129">
        <v>1932000.0</v>
      </c>
      <c r="Q378" s="128">
        <v>0.0</v>
      </c>
      <c r="R378" s="129">
        <v>1725000.0</v>
      </c>
      <c r="S378" s="128">
        <v>0.0</v>
      </c>
      <c r="T378" s="128">
        <v>0.0</v>
      </c>
      <c r="U378" s="129">
        <v>2299700.0</v>
      </c>
      <c r="V378" s="128">
        <v>0.0</v>
      </c>
      <c r="W378" s="128">
        <v>0.0</v>
      </c>
      <c r="X378" s="129">
        <v>3150000.0</v>
      </c>
      <c r="Y378" s="128"/>
      <c r="Z378" s="130">
        <v>9106700.0</v>
      </c>
      <c r="AA378" s="73">
        <f t="shared" si="32"/>
        <v>5.21869E7</v>
      </c>
      <c r="AB378" s="74">
        <f t="shared" si="33"/>
        <v>0.8514249448555804</v>
      </c>
      <c r="AC378" s="74">
        <f t="shared" si="34"/>
        <v>0.08</v>
      </c>
      <c r="AD378" s="74">
        <f t="shared" si="35"/>
        <v>0.14857505514441965</v>
      </c>
      <c r="AE378" s="75">
        <f t="shared" si="36"/>
        <v>1.0</v>
      </c>
    </row>
    <row r="379" spans="8:8" ht="15.75">
      <c r="A379" s="67">
        <v>52509.0</v>
      </c>
      <c r="B379" s="68">
        <v>4.0</v>
      </c>
      <c r="C379" s="68">
        <v>51.0</v>
      </c>
      <c r="D379" s="69" t="s">
        <v>57</v>
      </c>
      <c r="E379" s="68">
        <v>5106.0</v>
      </c>
      <c r="F379" s="69" t="s">
        <v>214</v>
      </c>
      <c r="G379" s="68">
        <v>510604.0</v>
      </c>
      <c r="H379" s="69" t="s">
        <v>421</v>
      </c>
      <c r="I379" s="68">
        <v>5.106042016E9</v>
      </c>
      <c r="J379" s="69" t="s">
        <v>435</v>
      </c>
      <c r="K379" s="70">
        <v>8.12456E8</v>
      </c>
      <c r="L379" s="114">
        <v>6.525522E7</v>
      </c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  <c r="Z379" s="115">
        <f t="shared" si="31"/>
        <v>0.0</v>
      </c>
      <c r="AA379" s="73">
        <f t="shared" si="32"/>
        <v>6.525522E7</v>
      </c>
      <c r="AB379" s="74">
        <f t="shared" si="33"/>
        <v>1.0</v>
      </c>
      <c r="AC379" s="74">
        <f t="shared" si="34"/>
        <v>0.08031846647695383</v>
      </c>
      <c r="AD379" s="74">
        <f t="shared" si="35"/>
        <v>0.0</v>
      </c>
      <c r="AE379" s="75">
        <f t="shared" si="36"/>
        <v>1.0</v>
      </c>
    </row>
    <row r="380" spans="8:8" ht="15.75">
      <c r="A380" s="67">
        <v>52510.0</v>
      </c>
      <c r="B380" s="68">
        <v>4.0</v>
      </c>
      <c r="C380" s="68">
        <v>51.0</v>
      </c>
      <c r="D380" s="69" t="s">
        <v>57</v>
      </c>
      <c r="E380" s="68">
        <v>5106.0</v>
      </c>
      <c r="F380" s="69" t="s">
        <v>214</v>
      </c>
      <c r="G380" s="68">
        <v>510604.0</v>
      </c>
      <c r="H380" s="69" t="s">
        <v>421</v>
      </c>
      <c r="I380" s="68">
        <v>5.106042017E9</v>
      </c>
      <c r="J380" s="69" t="s">
        <v>436</v>
      </c>
      <c r="K380" s="70">
        <v>8.08771E8</v>
      </c>
      <c r="L380" s="114">
        <v>6.5342E7</v>
      </c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  <c r="Y380" s="114"/>
      <c r="Z380" s="115">
        <f t="shared" si="31"/>
        <v>0.0</v>
      </c>
      <c r="AA380" s="73">
        <f t="shared" si="32"/>
        <v>6.5342E7</v>
      </c>
      <c r="AB380" s="74">
        <f t="shared" si="33"/>
        <v>1.0</v>
      </c>
      <c r="AC380" s="74">
        <f t="shared" si="34"/>
        <v>0.0807917197822375</v>
      </c>
      <c r="AD380" s="74">
        <f t="shared" si="35"/>
        <v>0.0</v>
      </c>
      <c r="AE380" s="75">
        <f t="shared" si="36"/>
        <v>1.0</v>
      </c>
    </row>
    <row r="381" spans="8:8" ht="15.75">
      <c r="A381" s="67">
        <v>52511.0</v>
      </c>
      <c r="B381" s="68">
        <v>4.0</v>
      </c>
      <c r="C381" s="68">
        <v>51.0</v>
      </c>
      <c r="D381" s="69" t="s">
        <v>57</v>
      </c>
      <c r="E381" s="68">
        <v>5106.0</v>
      </c>
      <c r="F381" s="69" t="s">
        <v>214</v>
      </c>
      <c r="G381" s="68">
        <v>510604.0</v>
      </c>
      <c r="H381" s="69" t="s">
        <v>421</v>
      </c>
      <c r="I381" s="68">
        <v>5.106042018E9</v>
      </c>
      <c r="J381" s="69" t="s">
        <v>337</v>
      </c>
      <c r="K381" s="70">
        <v>7.73289E8</v>
      </c>
      <c r="L381" s="114">
        <v>6.2E7</v>
      </c>
      <c r="M381" s="114">
        <v>4292500.0</v>
      </c>
      <c r="N381" s="114">
        <v>2.33E7</v>
      </c>
      <c r="O381" s="114"/>
      <c r="P381" s="114"/>
      <c r="Q381" s="114"/>
      <c r="R381" s="114">
        <v>7399000.0</v>
      </c>
      <c r="S381" s="114"/>
      <c r="T381" s="114"/>
      <c r="U381" s="114"/>
      <c r="V381" s="114"/>
      <c r="W381" s="114"/>
      <c r="X381" s="114"/>
      <c r="Y381" s="114"/>
      <c r="Z381" s="115">
        <v>3.49915E7</v>
      </c>
      <c r="AA381" s="73">
        <f t="shared" si="32"/>
        <v>2.70085E7</v>
      </c>
      <c r="AB381" s="74">
        <f t="shared" si="33"/>
        <v>0.4356209677419355</v>
      </c>
      <c r="AC381" s="74">
        <f t="shared" si="34"/>
        <v>0.0801770101475645</v>
      </c>
      <c r="AD381" s="74">
        <f t="shared" si="35"/>
        <v>0.5643790322580645</v>
      </c>
      <c r="AE381" s="75">
        <f t="shared" si="36"/>
        <v>1.0000000000000009</v>
      </c>
    </row>
    <row r="382" spans="8:8" ht="15.75">
      <c r="A382" s="67">
        <v>52512.0</v>
      </c>
      <c r="B382" s="68">
        <v>4.0</v>
      </c>
      <c r="C382" s="68">
        <v>51.0</v>
      </c>
      <c r="D382" s="69" t="s">
        <v>57</v>
      </c>
      <c r="E382" s="68">
        <v>5106.0</v>
      </c>
      <c r="F382" s="69" t="s">
        <v>214</v>
      </c>
      <c r="G382" s="68">
        <v>510604.0</v>
      </c>
      <c r="H382" s="69" t="s">
        <v>421</v>
      </c>
      <c r="I382" s="68">
        <v>5.106042019E9</v>
      </c>
      <c r="J382" s="69" t="s">
        <v>161</v>
      </c>
      <c r="K382" s="70">
        <v>1.503218E9</v>
      </c>
      <c r="L382" s="114">
        <v>1.29543909E8</v>
      </c>
      <c r="M382" s="111">
        <v>200000.0</v>
      </c>
      <c r="N382" s="111">
        <v>1600000.0</v>
      </c>
      <c r="O382" s="111"/>
      <c r="P382" s="111">
        <v>500000.0</v>
      </c>
      <c r="Q382" s="111"/>
      <c r="R382" s="111">
        <v>7392000.0</v>
      </c>
      <c r="S382" s="111"/>
      <c r="T382" s="111"/>
      <c r="U382" s="111">
        <v>1800000.0</v>
      </c>
      <c r="V382" s="111"/>
      <c r="W382" s="111">
        <v>3000000.0</v>
      </c>
      <c r="X382" s="111">
        <v>3360000.0</v>
      </c>
      <c r="Y382" s="111">
        <v>5008000.0</v>
      </c>
      <c r="Z382" s="113">
        <f t="shared" si="31"/>
        <v>2.286E7</v>
      </c>
      <c r="AA382" s="73">
        <f t="shared" si="32"/>
        <v>1.06683909E8</v>
      </c>
      <c r="AB382" s="74">
        <f t="shared" si="33"/>
        <v>0.8235347367817966</v>
      </c>
      <c r="AC382" s="74">
        <f t="shared" si="34"/>
        <v>0.0861777260517104</v>
      </c>
      <c r="AD382" s="74">
        <f t="shared" si="35"/>
        <v>0.1764652632182035</v>
      </c>
      <c r="AE382" s="75">
        <f t="shared" si="36"/>
        <v>1.0000000000000009</v>
      </c>
    </row>
    <row r="383" spans="8:8" ht="15.75">
      <c r="A383" s="67">
        <v>52513.0</v>
      </c>
      <c r="B383" s="68">
        <v>4.0</v>
      </c>
      <c r="C383" s="68">
        <v>51.0</v>
      </c>
      <c r="D383" s="69" t="s">
        <v>57</v>
      </c>
      <c r="E383" s="68">
        <v>5106.0</v>
      </c>
      <c r="F383" s="69" t="s">
        <v>214</v>
      </c>
      <c r="G383" s="68">
        <v>510604.0</v>
      </c>
      <c r="H383" s="69" t="s">
        <v>421</v>
      </c>
      <c r="I383" s="68">
        <v>5.10604202E9</v>
      </c>
      <c r="J383" s="69" t="s">
        <v>437</v>
      </c>
      <c r="K383" s="70">
        <v>9.32646E8</v>
      </c>
      <c r="L383" s="114">
        <v>7.461168E7</v>
      </c>
      <c r="M383" s="129">
        <v>2209090.0</v>
      </c>
      <c r="N383" s="129"/>
      <c r="O383" s="129"/>
      <c r="P383" s="129">
        <v>1000000.0</v>
      </c>
      <c r="Q383" s="129"/>
      <c r="R383" s="129">
        <v>5400000.0</v>
      </c>
      <c r="S383" s="129"/>
      <c r="T383" s="129">
        <v>1000000.0</v>
      </c>
      <c r="U383" s="129">
        <v>2000000.0</v>
      </c>
      <c r="V383" s="129"/>
      <c r="W383" s="129"/>
      <c r="X383" s="129"/>
      <c r="Y383" s="129">
        <v>5600000.0</v>
      </c>
      <c r="Z383" s="129">
        <v>1.720909E7</v>
      </c>
      <c r="AA383" s="73">
        <f t="shared" si="32"/>
        <v>5.740259E7</v>
      </c>
      <c r="AB383" s="74">
        <f t="shared" si="33"/>
        <v>0.7693512597491439</v>
      </c>
      <c r="AC383" s="74">
        <f t="shared" si="34"/>
        <v>0.08</v>
      </c>
      <c r="AD383" s="74">
        <f t="shared" si="35"/>
        <v>0.23064874025085616</v>
      </c>
      <c r="AE383" s="75">
        <f t="shared" si="36"/>
        <v>1.0</v>
      </c>
    </row>
    <row r="384" spans="8:8" ht="15.75">
      <c r="A384" s="67">
        <v>52514.0</v>
      </c>
      <c r="B384" s="68">
        <v>4.0</v>
      </c>
      <c r="C384" s="68">
        <v>51.0</v>
      </c>
      <c r="D384" s="69" t="s">
        <v>57</v>
      </c>
      <c r="E384" s="68">
        <v>5106.0</v>
      </c>
      <c r="F384" s="69" t="s">
        <v>214</v>
      </c>
      <c r="G384" s="68">
        <v>510604.0</v>
      </c>
      <c r="H384" s="69" t="s">
        <v>421</v>
      </c>
      <c r="I384" s="68">
        <v>5.106042021E9</v>
      </c>
      <c r="J384" s="69" t="s">
        <v>438</v>
      </c>
      <c r="K384" s="70">
        <v>1.380759E9</v>
      </c>
      <c r="L384" s="114">
        <v>1.35807481E8</v>
      </c>
      <c r="M384" s="129"/>
      <c r="N384" s="129">
        <v>1932000.0</v>
      </c>
      <c r="O384" s="129"/>
      <c r="P384" s="129"/>
      <c r="Q384" s="129">
        <v>3000000.0</v>
      </c>
      <c r="R384" s="129">
        <v>6500000.0</v>
      </c>
      <c r="S384" s="129"/>
      <c r="T384" s="129"/>
      <c r="U384" s="129"/>
      <c r="V384" s="129"/>
      <c r="W384" s="129">
        <v>2250000.0</v>
      </c>
      <c r="X384" s="129"/>
      <c r="Y384" s="129"/>
      <c r="Z384" s="129">
        <v>1.3682E7</v>
      </c>
      <c r="AA384" s="73">
        <f t="shared" si="32"/>
        <v>1.22125481E8</v>
      </c>
      <c r="AB384" s="74">
        <f t="shared" si="33"/>
        <v>0.8992544453423741</v>
      </c>
      <c r="AC384" s="74">
        <f t="shared" si="34"/>
        <v>0.09835712169900758</v>
      </c>
      <c r="AD384" s="74">
        <f t="shared" si="35"/>
        <v>0.10074555465762597</v>
      </c>
      <c r="AE384" s="75">
        <f t="shared" si="36"/>
        <v>1.0</v>
      </c>
    </row>
    <row r="385" spans="8:8" ht="15.75">
      <c r="A385" s="67">
        <v>52515.0</v>
      </c>
      <c r="B385" s="68">
        <v>4.0</v>
      </c>
      <c r="C385" s="68">
        <v>51.0</v>
      </c>
      <c r="D385" s="69" t="s">
        <v>57</v>
      </c>
      <c r="E385" s="68">
        <v>5106.0</v>
      </c>
      <c r="F385" s="69" t="s">
        <v>214</v>
      </c>
      <c r="G385" s="68">
        <v>510604.0</v>
      </c>
      <c r="H385" s="69" t="s">
        <v>421</v>
      </c>
      <c r="I385" s="68">
        <v>5.106042022E9</v>
      </c>
      <c r="J385" s="69" t="s">
        <v>439</v>
      </c>
      <c r="K385" s="70">
        <v>8.93501E8</v>
      </c>
      <c r="L385" s="114">
        <v>7.807049E7</v>
      </c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  <c r="Y385" s="114"/>
      <c r="Z385" s="115">
        <f t="shared" si="31"/>
        <v>0.0</v>
      </c>
      <c r="AA385" s="73">
        <f t="shared" si="32"/>
        <v>7.807049E7</v>
      </c>
      <c r="AB385" s="74">
        <f t="shared" si="33"/>
        <v>1.0</v>
      </c>
      <c r="AC385" s="74">
        <f t="shared" si="34"/>
        <v>0.0873759402619583</v>
      </c>
      <c r="AD385" s="74">
        <f t="shared" si="35"/>
        <v>0.0</v>
      </c>
      <c r="AE385" s="75">
        <f t="shared" si="36"/>
        <v>1.0</v>
      </c>
    </row>
    <row r="386" spans="8:8" ht="15.75">
      <c r="A386" s="67">
        <v>52516.0</v>
      </c>
      <c r="B386" s="68">
        <v>4.0</v>
      </c>
      <c r="C386" s="68">
        <v>51.0</v>
      </c>
      <c r="D386" s="69" t="s">
        <v>57</v>
      </c>
      <c r="E386" s="68">
        <v>5106.0</v>
      </c>
      <c r="F386" s="69" t="s">
        <v>214</v>
      </c>
      <c r="G386" s="68">
        <v>510604.0</v>
      </c>
      <c r="H386" s="69" t="s">
        <v>421</v>
      </c>
      <c r="I386" s="68">
        <v>5.106042023E9</v>
      </c>
      <c r="J386" s="69" t="s">
        <v>440</v>
      </c>
      <c r="K386" s="70">
        <v>1.62084E9</v>
      </c>
      <c r="L386" s="114">
        <v>1.499095E8</v>
      </c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  <c r="Y386" s="114"/>
      <c r="Z386" s="115">
        <f t="shared" si="31"/>
        <v>0.0</v>
      </c>
      <c r="AA386" s="73">
        <f t="shared" si="32"/>
        <v>1.499095E8</v>
      </c>
      <c r="AB386" s="74">
        <f t="shared" si="33"/>
        <v>1.0</v>
      </c>
      <c r="AC386" s="74">
        <f t="shared" si="34"/>
        <v>0.0924887712544113</v>
      </c>
      <c r="AD386" s="74">
        <f t="shared" si="35"/>
        <v>0.0</v>
      </c>
      <c r="AE386" s="75">
        <f t="shared" si="36"/>
        <v>1.0</v>
      </c>
    </row>
    <row r="387" spans="8:8" ht="15.75">
      <c r="A387" s="67">
        <v>52517.0</v>
      </c>
      <c r="B387" s="68">
        <v>4.0</v>
      </c>
      <c r="C387" s="68">
        <v>51.0</v>
      </c>
      <c r="D387" s="69" t="s">
        <v>57</v>
      </c>
      <c r="E387" s="68">
        <v>5106.0</v>
      </c>
      <c r="F387" s="69" t="s">
        <v>214</v>
      </c>
      <c r="G387" s="68">
        <v>510604.0</v>
      </c>
      <c r="H387" s="69" t="s">
        <v>421</v>
      </c>
      <c r="I387" s="68">
        <v>5.106042024E9</v>
      </c>
      <c r="J387" s="69" t="s">
        <v>441</v>
      </c>
      <c r="K387" s="70">
        <v>1.312816E9</v>
      </c>
      <c r="L387" s="114">
        <v>1.183025E8</v>
      </c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  <c r="Y387" s="114"/>
      <c r="Z387" s="115">
        <f t="shared" si="31"/>
        <v>0.0</v>
      </c>
      <c r="AA387" s="73">
        <f t="shared" si="32"/>
        <v>1.183025E8</v>
      </c>
      <c r="AB387" s="74">
        <f t="shared" si="33"/>
        <v>1.0</v>
      </c>
      <c r="AC387" s="74">
        <f t="shared" si="34"/>
        <v>0.09011354218717627</v>
      </c>
      <c r="AD387" s="74">
        <f t="shared" si="35"/>
        <v>0.0</v>
      </c>
      <c r="AE387" s="75">
        <f t="shared" si="36"/>
        <v>1.0</v>
      </c>
    </row>
    <row r="388" spans="8:8" ht="15.75">
      <c r="A388" s="67">
        <v>52518.0</v>
      </c>
      <c r="B388" s="68">
        <v>4.0</v>
      </c>
      <c r="C388" s="68">
        <v>51.0</v>
      </c>
      <c r="D388" s="69" t="s">
        <v>57</v>
      </c>
      <c r="E388" s="68">
        <v>5106.0</v>
      </c>
      <c r="F388" s="69" t="s">
        <v>214</v>
      </c>
      <c r="G388" s="68">
        <v>510604.0</v>
      </c>
      <c r="H388" s="69" t="s">
        <v>421</v>
      </c>
      <c r="I388" s="68">
        <v>5.106042025E9</v>
      </c>
      <c r="J388" s="69" t="s">
        <v>442</v>
      </c>
      <c r="K388" s="70">
        <v>2.152533E9</v>
      </c>
      <c r="L388" s="114">
        <v>1.75766201E8</v>
      </c>
      <c r="M388" s="114"/>
      <c r="N388" s="114"/>
      <c r="O388" s="114"/>
      <c r="P388" s="114"/>
      <c r="Q388" s="114"/>
      <c r="R388" s="114">
        <v>3500000.0</v>
      </c>
      <c r="S388" s="114"/>
      <c r="T388" s="114"/>
      <c r="U388" s="114"/>
      <c r="V388" s="114"/>
      <c r="W388" s="114"/>
      <c r="X388" s="114">
        <v>1.87E7</v>
      </c>
      <c r="Y388" s="114"/>
      <c r="Z388" s="115">
        <f t="shared" si="31"/>
        <v>2.22E7</v>
      </c>
      <c r="AA388" s="73">
        <f t="shared" si="32"/>
        <v>1.53566201E8</v>
      </c>
      <c r="AB388" s="74">
        <f t="shared" si="33"/>
        <v>0.8736958535048499</v>
      </c>
      <c r="AC388" s="74">
        <f t="shared" si="34"/>
        <v>0.08165551979923188</v>
      </c>
      <c r="AD388" s="74">
        <f t="shared" si="35"/>
        <v>0.12630414649515012</v>
      </c>
      <c r="AE388" s="75">
        <f t="shared" si="36"/>
        <v>1.0</v>
      </c>
    </row>
    <row r="389" spans="8:8" ht="15.75">
      <c r="A389" s="67">
        <v>52519.0</v>
      </c>
      <c r="B389" s="68">
        <v>4.0</v>
      </c>
      <c r="C389" s="68">
        <v>51.0</v>
      </c>
      <c r="D389" s="69" t="s">
        <v>57</v>
      </c>
      <c r="E389" s="68">
        <v>5106.0</v>
      </c>
      <c r="F389" s="69" t="s">
        <v>214</v>
      </c>
      <c r="G389" s="68">
        <v>510604.0</v>
      </c>
      <c r="H389" s="69" t="s">
        <v>421</v>
      </c>
      <c r="I389" s="68">
        <v>5.106042026E9</v>
      </c>
      <c r="J389" s="69" t="s">
        <v>443</v>
      </c>
      <c r="K389" s="70">
        <v>1.022496E9</v>
      </c>
      <c r="L389" s="114">
        <v>1.07091536E8</v>
      </c>
      <c r="M389" s="114"/>
      <c r="N389" s="114"/>
      <c r="O389" s="114"/>
      <c r="P389" s="114"/>
      <c r="Q389" s="114"/>
      <c r="R389" s="114"/>
      <c r="S389" s="114"/>
      <c r="T389" s="114"/>
      <c r="U389" s="114"/>
      <c r="V389" s="114"/>
      <c r="W389" s="114"/>
      <c r="X389" s="114"/>
      <c r="Y389" s="114"/>
      <c r="Z389" s="115">
        <f t="shared" si="31"/>
        <v>0.0</v>
      </c>
      <c r="AA389" s="73">
        <f t="shared" si="32"/>
        <v>1.07091536E8</v>
      </c>
      <c r="AB389" s="74">
        <f t="shared" si="33"/>
        <v>1.0</v>
      </c>
      <c r="AC389" s="74">
        <f t="shared" si="34"/>
        <v>0.10473540825587582</v>
      </c>
      <c r="AD389" s="74">
        <f t="shared" si="35"/>
        <v>0.0</v>
      </c>
      <c r="AE389" s="75">
        <f t="shared" si="36"/>
        <v>1.0</v>
      </c>
    </row>
    <row r="390" spans="8:8" ht="15.75">
      <c r="A390" s="67">
        <v>52520.0</v>
      </c>
      <c r="B390" s="68">
        <v>4.0</v>
      </c>
      <c r="C390" s="68">
        <v>51.0</v>
      </c>
      <c r="D390" s="69" t="s">
        <v>57</v>
      </c>
      <c r="E390" s="68">
        <v>5106.0</v>
      </c>
      <c r="F390" s="69" t="s">
        <v>214</v>
      </c>
      <c r="G390" s="68">
        <v>510604.0</v>
      </c>
      <c r="H390" s="69" t="s">
        <v>421</v>
      </c>
      <c r="I390" s="68">
        <v>5.106042027E9</v>
      </c>
      <c r="J390" s="69" t="s">
        <v>444</v>
      </c>
      <c r="K390" s="70">
        <v>8.05467E8</v>
      </c>
      <c r="L390" s="71">
        <v>7.588012E7</v>
      </c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2">
        <f t="shared" si="31"/>
        <v>0.0</v>
      </c>
      <c r="AA390" s="73">
        <f t="shared" si="32"/>
        <v>7.588012E7</v>
      </c>
      <c r="AB390" s="74">
        <f t="shared" si="33"/>
        <v>1.0</v>
      </c>
      <c r="AC390" s="74">
        <f t="shared" si="34"/>
        <v>0.09420636723788808</v>
      </c>
      <c r="AD390" s="74">
        <f t="shared" si="35"/>
        <v>0.0</v>
      </c>
      <c r="AE390" s="75">
        <f t="shared" si="36"/>
        <v>1.0</v>
      </c>
    </row>
    <row r="391" spans="8:8" ht="15.75">
      <c r="A391" s="67">
        <v>52521.0</v>
      </c>
      <c r="B391" s="68">
        <v>4.0</v>
      </c>
      <c r="C391" s="68">
        <v>51.0</v>
      </c>
      <c r="D391" s="69" t="s">
        <v>57</v>
      </c>
      <c r="E391" s="68">
        <v>5106.0</v>
      </c>
      <c r="F391" s="69" t="s">
        <v>214</v>
      </c>
      <c r="G391" s="68">
        <v>510604.0</v>
      </c>
      <c r="H391" s="69" t="s">
        <v>421</v>
      </c>
      <c r="I391" s="68">
        <v>5.106042028E9</v>
      </c>
      <c r="J391" s="69" t="s">
        <v>445</v>
      </c>
      <c r="K391" s="70">
        <v>7.72193E8</v>
      </c>
      <c r="L391" s="105">
        <v>6.3000451E7</v>
      </c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2">
        <f t="shared" si="31"/>
        <v>0.0</v>
      </c>
      <c r="AA391" s="73">
        <f t="shared" si="32"/>
        <v>6.3000451E7</v>
      </c>
      <c r="AB391" s="74">
        <f t="shared" si="33"/>
        <v>1.0</v>
      </c>
      <c r="AC391" s="119">
        <f t="shared" si="34"/>
        <v>0.08158640521216846</v>
      </c>
      <c r="AD391" s="74">
        <f t="shared" si="35"/>
        <v>0.0</v>
      </c>
      <c r="AE391" s="75">
        <f t="shared" si="36"/>
        <v>1.0</v>
      </c>
      <c r="AF391" t="s">
        <v>787</v>
      </c>
    </row>
    <row r="392" spans="8:8" ht="15.75">
      <c r="A392" s="67">
        <v>52522.0</v>
      </c>
      <c r="B392" s="68">
        <v>4.0</v>
      </c>
      <c r="C392" s="68">
        <v>51.0</v>
      </c>
      <c r="D392" s="69" t="s">
        <v>57</v>
      </c>
      <c r="E392" s="68">
        <v>5106.0</v>
      </c>
      <c r="F392" s="69" t="s">
        <v>214</v>
      </c>
      <c r="G392" s="68">
        <v>510604.0</v>
      </c>
      <c r="H392" s="69" t="s">
        <v>421</v>
      </c>
      <c r="I392" s="68">
        <v>5.106042029E9</v>
      </c>
      <c r="J392" s="69" t="s">
        <v>421</v>
      </c>
      <c r="K392" s="70">
        <v>1.605883E9</v>
      </c>
      <c r="L392" s="71">
        <v>1.28747E8</v>
      </c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2">
        <f t="shared" si="41" ref="Z392:Z455">SUM(M392:Y392)</f>
        <v>0.0</v>
      </c>
      <c r="AA392" s="73">
        <f t="shared" si="42" ref="AA392:AA455">L392-Z392</f>
        <v>1.28747E8</v>
      </c>
      <c r="AB392" s="74">
        <f t="shared" si="43" ref="AB392:AB455">AA392/L392</f>
        <v>1.0</v>
      </c>
      <c r="AC392" s="74">
        <f t="shared" si="44" ref="AC392:AC455">L392/K392</f>
        <v>0.08017209223835112</v>
      </c>
      <c r="AD392" s="74">
        <f t="shared" si="45" ref="AD392:AD455">Z392/L392</f>
        <v>0.0</v>
      </c>
      <c r="AE392" s="75">
        <f t="shared" si="46" ref="AE392:AE455">AD392+AB392</f>
        <v>1.0</v>
      </c>
    </row>
    <row r="393" spans="8:8" ht="15.75">
      <c r="A393" s="67">
        <v>52523.0</v>
      </c>
      <c r="B393" s="68">
        <v>4.0</v>
      </c>
      <c r="C393" s="68">
        <v>51.0</v>
      </c>
      <c r="D393" s="69" t="s">
        <v>57</v>
      </c>
      <c r="E393" s="68">
        <v>5106.0</v>
      </c>
      <c r="F393" s="69" t="s">
        <v>214</v>
      </c>
      <c r="G393" s="68">
        <v>510604.0</v>
      </c>
      <c r="H393" s="69" t="s">
        <v>421</v>
      </c>
      <c r="I393" s="68">
        <v>5.10604203E9</v>
      </c>
      <c r="J393" s="69" t="s">
        <v>446</v>
      </c>
      <c r="K393" s="70">
        <v>8.1361E8</v>
      </c>
      <c r="L393" s="71">
        <v>6.64888E7</v>
      </c>
      <c r="M393" s="71"/>
      <c r="N393" s="71"/>
      <c r="O393" s="71"/>
      <c r="P393" s="71"/>
      <c r="Q393" s="71"/>
      <c r="R393" s="71">
        <v>2250000.0</v>
      </c>
      <c r="S393" s="71"/>
      <c r="T393" s="71"/>
      <c r="U393" s="71"/>
      <c r="V393" s="71"/>
      <c r="W393" s="71"/>
      <c r="X393" s="71"/>
      <c r="Y393" s="71">
        <v>1.12E7</v>
      </c>
      <c r="Z393" s="72">
        <f t="shared" si="41"/>
        <v>1.345E7</v>
      </c>
      <c r="AA393" s="73">
        <f t="shared" si="42"/>
        <v>5.30388E7</v>
      </c>
      <c r="AB393" s="74">
        <f t="shared" si="43"/>
        <v>0.7977102910565389</v>
      </c>
      <c r="AC393" s="74">
        <f t="shared" si="44"/>
        <v>0.08172072614643379</v>
      </c>
      <c r="AD393" s="74">
        <f t="shared" si="45"/>
        <v>0.20228970894346116</v>
      </c>
      <c r="AE393" s="75">
        <f t="shared" si="46"/>
        <v>1.0</v>
      </c>
    </row>
    <row r="394" spans="8:8" ht="15.75">
      <c r="A394" s="67">
        <v>52524.0</v>
      </c>
      <c r="B394" s="68">
        <v>4.0</v>
      </c>
      <c r="C394" s="68">
        <v>51.0</v>
      </c>
      <c r="D394" s="69" t="s">
        <v>57</v>
      </c>
      <c r="E394" s="68">
        <v>5106.0</v>
      </c>
      <c r="F394" s="69" t="s">
        <v>214</v>
      </c>
      <c r="G394" s="68">
        <v>510604.0</v>
      </c>
      <c r="H394" s="69" t="s">
        <v>421</v>
      </c>
      <c r="I394" s="68">
        <v>5.106042031E9</v>
      </c>
      <c r="J394" s="69" t="s">
        <v>447</v>
      </c>
      <c r="K394" s="70">
        <v>7.13938E8</v>
      </c>
      <c r="L394" s="71">
        <v>5.3658E7</v>
      </c>
      <c r="M394" s="131">
        <f>2520000+600000</f>
        <v>3120000.0</v>
      </c>
      <c r="N394" s="131"/>
      <c r="O394" s="131"/>
      <c r="P394" s="131">
        <v>1.0962E7</v>
      </c>
      <c r="Q394" s="131">
        <v>460000.0</v>
      </c>
      <c r="R394" s="131">
        <v>1.421E7</v>
      </c>
      <c r="S394" s="131"/>
      <c r="T394" s="131"/>
      <c r="U394" s="131"/>
      <c r="V394" s="131"/>
      <c r="W394" s="131"/>
      <c r="X394" s="131">
        <v>1005000.0</v>
      </c>
      <c r="Y394" s="131"/>
      <c r="Z394" s="131">
        <f>SUM(M394:Y394)</f>
        <v>2.9757E7</v>
      </c>
      <c r="AA394" s="73">
        <f t="shared" si="42"/>
        <v>2.3901E7</v>
      </c>
      <c r="AB394" s="74">
        <f t="shared" si="43"/>
        <v>0.44543218159454323</v>
      </c>
      <c r="AC394" s="74">
        <f t="shared" si="44"/>
        <v>0.07515778681061941</v>
      </c>
      <c r="AD394" s="74">
        <f t="shared" si="45"/>
        <v>0.5545678184054568</v>
      </c>
      <c r="AE394" s="75">
        <f t="shared" si="46"/>
        <v>1.0</v>
      </c>
    </row>
    <row r="395" spans="8:8" ht="15.75">
      <c r="A395" s="67">
        <v>52525.0</v>
      </c>
      <c r="B395" s="68">
        <v>4.0</v>
      </c>
      <c r="C395" s="68">
        <v>51.0</v>
      </c>
      <c r="D395" s="69" t="s">
        <v>57</v>
      </c>
      <c r="E395" s="68">
        <v>5106.0</v>
      </c>
      <c r="F395" s="69" t="s">
        <v>214</v>
      </c>
      <c r="G395" s="68">
        <v>510604.0</v>
      </c>
      <c r="H395" s="69" t="s">
        <v>421</v>
      </c>
      <c r="I395" s="68">
        <v>5.106042032E9</v>
      </c>
      <c r="J395" s="69" t="s">
        <v>448</v>
      </c>
      <c r="K395" s="70">
        <v>8.45045E8</v>
      </c>
      <c r="L395" s="71">
        <v>8.718E7</v>
      </c>
      <c r="M395" s="71">
        <v>650000.0</v>
      </c>
      <c r="N395" s="71"/>
      <c r="O395" s="71"/>
      <c r="P395" s="71">
        <v>5250000.0</v>
      </c>
      <c r="Q395" s="71"/>
      <c r="R395" s="71">
        <v>900000.0</v>
      </c>
      <c r="S395" s="71"/>
      <c r="T395" s="71"/>
      <c r="U395" s="71"/>
      <c r="V395" s="71"/>
      <c r="W395" s="71">
        <v>5040000.0</v>
      </c>
      <c r="X395" s="71">
        <v>1465000.0</v>
      </c>
      <c r="Y395" s="71"/>
      <c r="Z395" s="72">
        <f t="shared" si="41"/>
        <v>1.3305E7</v>
      </c>
      <c r="AA395" s="73">
        <f t="shared" si="42"/>
        <v>7.3875E7</v>
      </c>
      <c r="AB395" s="74">
        <f t="shared" si="43"/>
        <v>0.8473847212663455</v>
      </c>
      <c r="AC395" s="74">
        <f t="shared" si="44"/>
        <v>0.1031661035802827</v>
      </c>
      <c r="AD395" s="74">
        <f t="shared" si="45"/>
        <v>0.15261527873365452</v>
      </c>
      <c r="AE395" s="75">
        <f t="shared" si="46"/>
        <v>1.0000000000000009</v>
      </c>
    </row>
    <row r="396" spans="8:8" ht="15.75">
      <c r="A396" s="67">
        <v>52526.0</v>
      </c>
      <c r="B396" s="68">
        <v>4.0</v>
      </c>
      <c r="C396" s="68">
        <v>51.0</v>
      </c>
      <c r="D396" s="69" t="s">
        <v>57</v>
      </c>
      <c r="E396" s="68">
        <v>5106.0</v>
      </c>
      <c r="F396" s="69" t="s">
        <v>214</v>
      </c>
      <c r="G396" s="68">
        <v>510604.0</v>
      </c>
      <c r="H396" s="69" t="s">
        <v>421</v>
      </c>
      <c r="I396" s="68">
        <v>5.106042033E9</v>
      </c>
      <c r="J396" s="69" t="s">
        <v>449</v>
      </c>
      <c r="K396" s="70">
        <v>7.18268E8</v>
      </c>
      <c r="L396" s="71">
        <v>6.4235E7</v>
      </c>
      <c r="M396" s="111"/>
      <c r="N396" s="111">
        <v>300000.0</v>
      </c>
      <c r="O396" s="111"/>
      <c r="P396" s="111"/>
      <c r="Q396" s="111"/>
      <c r="R396" s="111">
        <v>1.548E7</v>
      </c>
      <c r="S396" s="111"/>
      <c r="T396" s="111">
        <v>2106000.0</v>
      </c>
      <c r="U396" s="111"/>
      <c r="V396" s="111"/>
      <c r="W396" s="111"/>
      <c r="X396" s="111"/>
      <c r="Y396" s="111">
        <v>557000.0</v>
      </c>
      <c r="Z396" s="113">
        <f t="shared" si="41"/>
        <v>1.8443E7</v>
      </c>
      <c r="AA396" s="73">
        <f t="shared" si="42"/>
        <v>4.5792E7</v>
      </c>
      <c r="AB396" s="74">
        <f t="shared" si="43"/>
        <v>0.7128823849926053</v>
      </c>
      <c r="AC396" s="74">
        <f t="shared" si="44"/>
        <v>0.08943040759159533</v>
      </c>
      <c r="AD396" s="74">
        <f t="shared" si="45"/>
        <v>0.28711761500739474</v>
      </c>
      <c r="AE396" s="75">
        <f t="shared" si="46"/>
        <v>1.0</v>
      </c>
    </row>
    <row r="397" spans="8:8" ht="15.75">
      <c r="A397" s="67">
        <v>52527.0</v>
      </c>
      <c r="B397" s="68">
        <v>4.0</v>
      </c>
      <c r="C397" s="68">
        <v>51.0</v>
      </c>
      <c r="D397" s="69" t="s">
        <v>57</v>
      </c>
      <c r="E397" s="68">
        <v>5106.0</v>
      </c>
      <c r="F397" s="69" t="s">
        <v>214</v>
      </c>
      <c r="G397" s="68">
        <v>510604.0</v>
      </c>
      <c r="H397" s="69" t="s">
        <v>421</v>
      </c>
      <c r="I397" s="68">
        <v>5.106042034E9</v>
      </c>
      <c r="J397" s="69" t="s">
        <v>450</v>
      </c>
      <c r="K397" s="70">
        <v>7.0103E8</v>
      </c>
      <c r="L397" s="71">
        <v>8.4272E7</v>
      </c>
      <c r="M397" s="71"/>
      <c r="N397" s="71"/>
      <c r="O397" s="71"/>
      <c r="P397" s="71">
        <v>1.69E7</v>
      </c>
      <c r="Q397" s="71">
        <v>6400000.0</v>
      </c>
      <c r="R397" s="71">
        <v>2.4647E7</v>
      </c>
      <c r="S397" s="71"/>
      <c r="T397" s="71"/>
      <c r="U397" s="71"/>
      <c r="V397" s="71"/>
      <c r="W397" s="71"/>
      <c r="X397" s="71"/>
      <c r="Y397" s="71">
        <v>2.286E7</v>
      </c>
      <c r="Z397" s="72">
        <f t="shared" si="41"/>
        <v>7.0807E7</v>
      </c>
      <c r="AA397" s="73">
        <f t="shared" si="42"/>
        <v>1.3465E7</v>
      </c>
      <c r="AB397" s="74">
        <f t="shared" si="43"/>
        <v>0.15978023542813746</v>
      </c>
      <c r="AC397" s="74">
        <f t="shared" si="44"/>
        <v>0.1202116885154701</v>
      </c>
      <c r="AD397" s="74">
        <f t="shared" si="45"/>
        <v>0.8402197645718625</v>
      </c>
      <c r="AE397" s="75">
        <f t="shared" si="46"/>
        <v>1.0</v>
      </c>
    </row>
    <row r="398" spans="8:8" ht="15.75">
      <c r="A398" s="67">
        <v>52528.0</v>
      </c>
      <c r="B398" s="68">
        <v>4.0</v>
      </c>
      <c r="C398" s="68">
        <v>51.0</v>
      </c>
      <c r="D398" s="69" t="s">
        <v>57</v>
      </c>
      <c r="E398" s="68">
        <v>5106.0</v>
      </c>
      <c r="F398" s="69" t="s">
        <v>214</v>
      </c>
      <c r="G398" s="68">
        <v>510604.0</v>
      </c>
      <c r="H398" s="69" t="s">
        <v>421</v>
      </c>
      <c r="I398" s="68">
        <v>5.106042035E9</v>
      </c>
      <c r="J398" s="69" t="s">
        <v>451</v>
      </c>
      <c r="K398" s="70">
        <v>9.62445E8</v>
      </c>
      <c r="L398" s="71">
        <v>8.6206E7</v>
      </c>
      <c r="M398" s="71"/>
      <c r="N398" s="71"/>
      <c r="O398" s="71">
        <v>2400000.0</v>
      </c>
      <c r="P398" s="71"/>
      <c r="Q398" s="71"/>
      <c r="R398" s="71">
        <v>1750000.0</v>
      </c>
      <c r="S398" s="71"/>
      <c r="T398" s="71"/>
      <c r="U398" s="71"/>
      <c r="V398" s="71"/>
      <c r="W398" s="71">
        <v>1.4E7</v>
      </c>
      <c r="X398" s="71">
        <v>5800000.0</v>
      </c>
      <c r="Y398" s="71">
        <v>8290000.0</v>
      </c>
      <c r="Z398" s="72">
        <f t="shared" si="41"/>
        <v>3.224E7</v>
      </c>
      <c r="AA398" s="73">
        <f t="shared" si="42"/>
        <v>5.3966E7</v>
      </c>
      <c r="AB398" s="74">
        <f t="shared" si="43"/>
        <v>0.6260121105259495</v>
      </c>
      <c r="AC398" s="74">
        <f t="shared" si="44"/>
        <v>0.08956979359859524</v>
      </c>
      <c r="AD398" s="74">
        <f t="shared" si="45"/>
        <v>0.37398788947405054</v>
      </c>
      <c r="AE398" s="75">
        <f t="shared" si="46"/>
        <v>1.0000000000000009</v>
      </c>
    </row>
    <row r="399" spans="8:8" ht="15.75">
      <c r="A399" s="67">
        <v>52529.0</v>
      </c>
      <c r="B399" s="68">
        <v>4.0</v>
      </c>
      <c r="C399" s="68">
        <v>51.0</v>
      </c>
      <c r="D399" s="69" t="s">
        <v>57</v>
      </c>
      <c r="E399" s="68">
        <v>5106.0</v>
      </c>
      <c r="F399" s="69" t="s">
        <v>214</v>
      </c>
      <c r="G399" s="68">
        <v>510604.0</v>
      </c>
      <c r="H399" s="69" t="s">
        <v>421</v>
      </c>
      <c r="I399" s="68">
        <v>5.106042036E9</v>
      </c>
      <c r="J399" s="69" t="s">
        <v>452</v>
      </c>
      <c r="K399" s="70">
        <v>8.3413E8</v>
      </c>
      <c r="L399" s="71">
        <v>1.0E8</v>
      </c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2">
        <f t="shared" si="41"/>
        <v>0.0</v>
      </c>
      <c r="AA399" s="73">
        <f t="shared" si="42"/>
        <v>1.0E8</v>
      </c>
      <c r="AB399" s="74">
        <f t="shared" si="43"/>
        <v>1.0</v>
      </c>
      <c r="AC399" s="74">
        <f t="shared" si="44"/>
        <v>0.1198853895675734</v>
      </c>
      <c r="AD399" s="74">
        <f t="shared" si="45"/>
        <v>0.0</v>
      </c>
      <c r="AE399" s="75">
        <f t="shared" si="46"/>
        <v>1.0</v>
      </c>
    </row>
    <row r="400" spans="8:8" ht="15.75">
      <c r="A400" s="67">
        <v>52530.0</v>
      </c>
      <c r="B400" s="68">
        <v>4.0</v>
      </c>
      <c r="C400" s="68">
        <v>51.0</v>
      </c>
      <c r="D400" s="69" t="s">
        <v>57</v>
      </c>
      <c r="E400" s="68">
        <v>5106.0</v>
      </c>
      <c r="F400" s="69" t="s">
        <v>214</v>
      </c>
      <c r="G400" s="68">
        <v>510604.0</v>
      </c>
      <c r="H400" s="69" t="s">
        <v>421</v>
      </c>
      <c r="I400" s="68">
        <v>5.106042037E9</v>
      </c>
      <c r="J400" s="69" t="s">
        <v>453</v>
      </c>
      <c r="K400" s="70">
        <v>8.06371E8</v>
      </c>
      <c r="L400" s="71">
        <v>6.450968E7</v>
      </c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2">
        <f t="shared" si="41"/>
        <v>0.0</v>
      </c>
      <c r="AA400" s="73">
        <f t="shared" si="42"/>
        <v>6.450968E7</v>
      </c>
      <c r="AB400" s="74">
        <f t="shared" si="43"/>
        <v>1.0</v>
      </c>
      <c r="AC400" s="74">
        <f t="shared" si="44"/>
        <v>0.08</v>
      </c>
      <c r="AD400" s="74">
        <f t="shared" si="45"/>
        <v>0.0</v>
      </c>
      <c r="AE400" s="75">
        <f t="shared" si="46"/>
        <v>1.0</v>
      </c>
    </row>
    <row r="401" spans="8:8" ht="15.75">
      <c r="A401" s="67">
        <v>52531.0</v>
      </c>
      <c r="B401" s="68">
        <v>4.0</v>
      </c>
      <c r="C401" s="68">
        <v>51.0</v>
      </c>
      <c r="D401" s="69" t="s">
        <v>57</v>
      </c>
      <c r="E401" s="68">
        <v>5106.0</v>
      </c>
      <c r="F401" s="69" t="s">
        <v>214</v>
      </c>
      <c r="G401" s="68">
        <v>510604.0</v>
      </c>
      <c r="H401" s="69" t="s">
        <v>421</v>
      </c>
      <c r="I401" s="68">
        <v>5.106042038E9</v>
      </c>
      <c r="J401" s="69" t="s">
        <v>454</v>
      </c>
      <c r="K401" s="70">
        <v>6.97688E8</v>
      </c>
      <c r="L401" s="71">
        <v>6.7221E7</v>
      </c>
      <c r="M401" s="114"/>
      <c r="N401" s="114"/>
      <c r="O401" s="114"/>
      <c r="P401" s="114"/>
      <c r="Q401" s="114"/>
      <c r="R401" s="114">
        <v>2.136E7</v>
      </c>
      <c r="S401" s="114"/>
      <c r="T401" s="114">
        <v>4113000.0</v>
      </c>
      <c r="U401" s="114"/>
      <c r="V401" s="114"/>
      <c r="W401" s="114"/>
      <c r="X401" s="114"/>
      <c r="Y401" s="114">
        <v>1245000.0</v>
      </c>
      <c r="Z401" s="115">
        <v>2.6718E7</v>
      </c>
      <c r="AA401" s="73">
        <f t="shared" si="42"/>
        <v>4.0503E7</v>
      </c>
      <c r="AB401" s="74">
        <f t="shared" si="43"/>
        <v>0.602534922122551</v>
      </c>
      <c r="AC401" s="74">
        <f t="shared" si="44"/>
        <v>0.09634822442123127</v>
      </c>
      <c r="AD401" s="74">
        <f t="shared" si="45"/>
        <v>0.397465077877449</v>
      </c>
      <c r="AE401" s="75">
        <f t="shared" si="46"/>
        <v>1.0</v>
      </c>
    </row>
    <row r="402" spans="8:8" ht="15.75">
      <c r="A402" s="67">
        <v>52532.0</v>
      </c>
      <c r="B402" s="68">
        <v>4.0</v>
      </c>
      <c r="C402" s="68">
        <v>51.0</v>
      </c>
      <c r="D402" s="69" t="s">
        <v>57</v>
      </c>
      <c r="E402" s="68">
        <v>5106.0</v>
      </c>
      <c r="F402" s="69" t="s">
        <v>214</v>
      </c>
      <c r="G402" s="68">
        <v>510604.0</v>
      </c>
      <c r="H402" s="69" t="s">
        <v>421</v>
      </c>
      <c r="I402" s="68">
        <v>5.106042039E9</v>
      </c>
      <c r="J402" s="69" t="s">
        <v>455</v>
      </c>
      <c r="K402" s="70">
        <v>8.23656E8</v>
      </c>
      <c r="L402" s="71">
        <v>9.8271272E7</v>
      </c>
      <c r="M402" s="132">
        <v>2500000.0</v>
      </c>
      <c r="N402" s="132"/>
      <c r="O402" s="132">
        <v>9161000.0</v>
      </c>
      <c r="P402" s="132">
        <v>4260000.0</v>
      </c>
      <c r="Q402" s="132"/>
      <c r="R402" s="132">
        <v>3400000.0</v>
      </c>
      <c r="S402" s="132"/>
      <c r="T402" s="132"/>
      <c r="U402" s="132"/>
      <c r="V402" s="132"/>
      <c r="W402" s="132"/>
      <c r="X402" s="132">
        <v>3640000.0</v>
      </c>
      <c r="Y402" s="132"/>
      <c r="Z402" s="115">
        <f t="shared" si="41"/>
        <v>2.2961E7</v>
      </c>
      <c r="AA402" s="73">
        <f t="shared" si="42"/>
        <v>7.5310272E7</v>
      </c>
      <c r="AB402" s="74">
        <f t="shared" si="43"/>
        <v>0.7663508415765699</v>
      </c>
      <c r="AC402" s="74">
        <f t="shared" si="44"/>
        <v>0.119311061899628</v>
      </c>
      <c r="AD402" s="74">
        <f t="shared" si="45"/>
        <v>0.2336491584234302</v>
      </c>
      <c r="AE402" s="75">
        <f t="shared" si="46"/>
        <v>1.0</v>
      </c>
    </row>
    <row r="403" spans="8:8" ht="15.75">
      <c r="A403" s="67">
        <v>52533.0</v>
      </c>
      <c r="B403" s="68">
        <v>4.0</v>
      </c>
      <c r="C403" s="68">
        <v>51.0</v>
      </c>
      <c r="D403" s="69" t="s">
        <v>57</v>
      </c>
      <c r="E403" s="68">
        <v>5106.0</v>
      </c>
      <c r="F403" s="69" t="s">
        <v>214</v>
      </c>
      <c r="G403" s="68">
        <v>510604.0</v>
      </c>
      <c r="H403" s="69" t="s">
        <v>421</v>
      </c>
      <c r="I403" s="68">
        <v>5.10604204E9</v>
      </c>
      <c r="J403" s="69" t="s">
        <v>379</v>
      </c>
      <c r="K403" s="70">
        <v>8.68484E8</v>
      </c>
      <c r="L403" s="71">
        <v>6.95E7</v>
      </c>
      <c r="M403" s="114"/>
      <c r="N403" s="114"/>
      <c r="O403" s="114"/>
      <c r="P403" s="114"/>
      <c r="Q403" s="114"/>
      <c r="R403" s="114"/>
      <c r="S403" s="114"/>
      <c r="T403" s="114"/>
      <c r="U403" s="114"/>
      <c r="V403" s="114"/>
      <c r="W403" s="114"/>
      <c r="X403" s="114"/>
      <c r="Y403" s="114"/>
      <c r="Z403" s="115">
        <f t="shared" si="41"/>
        <v>0.0</v>
      </c>
      <c r="AA403" s="73">
        <f t="shared" si="42"/>
        <v>6.95E7</v>
      </c>
      <c r="AB403" s="74">
        <f t="shared" si="43"/>
        <v>1.0</v>
      </c>
      <c r="AC403" s="74">
        <f t="shared" si="44"/>
        <v>0.08002450246636668</v>
      </c>
      <c r="AD403" s="74">
        <f t="shared" si="45"/>
        <v>0.0</v>
      </c>
      <c r="AE403" s="75">
        <f t="shared" si="46"/>
        <v>1.0</v>
      </c>
    </row>
    <row r="404" spans="8:8" ht="15.75">
      <c r="A404" s="67">
        <v>52534.0</v>
      </c>
      <c r="B404" s="68">
        <v>4.0</v>
      </c>
      <c r="C404" s="68">
        <v>51.0</v>
      </c>
      <c r="D404" s="69" t="s">
        <v>57</v>
      </c>
      <c r="E404" s="68">
        <v>5106.0</v>
      </c>
      <c r="F404" s="69" t="s">
        <v>214</v>
      </c>
      <c r="G404" s="68">
        <v>510604.0</v>
      </c>
      <c r="H404" s="69" t="s">
        <v>421</v>
      </c>
      <c r="I404" s="68">
        <v>5.106042041E9</v>
      </c>
      <c r="J404" s="69" t="s">
        <v>456</v>
      </c>
      <c r="K404" s="70">
        <v>1.098973E9</v>
      </c>
      <c r="L404" s="71">
        <v>9.41123E7</v>
      </c>
      <c r="M404" s="114"/>
      <c r="N404" s="114"/>
      <c r="O404" s="114"/>
      <c r="P404" s="114"/>
      <c r="Q404" s="114"/>
      <c r="R404" s="114"/>
      <c r="S404" s="114"/>
      <c r="T404" s="114"/>
      <c r="U404" s="114"/>
      <c r="V404" s="114"/>
      <c r="W404" s="114"/>
      <c r="X404" s="114"/>
      <c r="Y404" s="114"/>
      <c r="Z404" s="115">
        <f t="shared" si="41"/>
        <v>0.0</v>
      </c>
      <c r="AA404" s="73">
        <f t="shared" si="42"/>
        <v>9.41123E7</v>
      </c>
      <c r="AB404" s="74">
        <f t="shared" si="43"/>
        <v>1.0</v>
      </c>
      <c r="AC404" s="74">
        <f t="shared" si="44"/>
        <v>0.08563658979792953</v>
      </c>
      <c r="AD404" s="74">
        <f t="shared" si="45"/>
        <v>0.0</v>
      </c>
      <c r="AE404" s="75">
        <f t="shared" si="46"/>
        <v>1.0</v>
      </c>
    </row>
    <row r="405" spans="8:8" ht="15.75">
      <c r="A405" s="67">
        <v>52535.0</v>
      </c>
      <c r="B405" s="68">
        <v>4.0</v>
      </c>
      <c r="C405" s="68">
        <v>51.0</v>
      </c>
      <c r="D405" s="69" t="s">
        <v>57</v>
      </c>
      <c r="E405" s="68">
        <v>5106.0</v>
      </c>
      <c r="F405" s="69" t="s">
        <v>214</v>
      </c>
      <c r="G405" s="68">
        <v>510604.0</v>
      </c>
      <c r="H405" s="69" t="s">
        <v>421</v>
      </c>
      <c r="I405" s="68">
        <v>5.106042042E9</v>
      </c>
      <c r="J405" s="69" t="s">
        <v>457</v>
      </c>
      <c r="K405" s="70">
        <v>8.29038E8</v>
      </c>
      <c r="L405" s="71">
        <v>6.7156E7</v>
      </c>
      <c r="M405" s="132"/>
      <c r="N405" s="132"/>
      <c r="O405" s="132"/>
      <c r="P405" s="132">
        <v>1.0665E7</v>
      </c>
      <c r="Q405" s="132"/>
      <c r="R405" s="132">
        <v>3.145E7</v>
      </c>
      <c r="S405" s="132"/>
      <c r="T405" s="132"/>
      <c r="U405" s="132"/>
      <c r="V405" s="132"/>
      <c r="W405" s="132"/>
      <c r="X405" s="132"/>
      <c r="Y405" s="132">
        <v>2.3035E7</v>
      </c>
      <c r="Z405" s="115">
        <f t="shared" si="41"/>
        <v>6.515E7</v>
      </c>
      <c r="AA405" s="73">
        <f t="shared" si="42"/>
        <v>2006000.0</v>
      </c>
      <c r="AB405" s="74">
        <f t="shared" si="43"/>
        <v>0.029870748704508905</v>
      </c>
      <c r="AC405" s="74">
        <f t="shared" si="44"/>
        <v>0.08100473078435488</v>
      </c>
      <c r="AD405" s="74">
        <f t="shared" si="45"/>
        <v>0.9701292512954911</v>
      </c>
      <c r="AE405" s="75">
        <f t="shared" si="46"/>
        <v>0.9999999999999999</v>
      </c>
    </row>
    <row r="406" spans="8:8" ht="15.75">
      <c r="A406" s="67">
        <v>52536.0</v>
      </c>
      <c r="B406" s="68">
        <v>4.0</v>
      </c>
      <c r="C406" s="68">
        <v>51.0</v>
      </c>
      <c r="D406" s="69" t="s">
        <v>57</v>
      </c>
      <c r="E406" s="68">
        <v>5106.0</v>
      </c>
      <c r="F406" s="69" t="s">
        <v>214</v>
      </c>
      <c r="G406" s="68">
        <v>510604.0</v>
      </c>
      <c r="H406" s="69" t="s">
        <v>421</v>
      </c>
      <c r="I406" s="68">
        <v>5.106042043E9</v>
      </c>
      <c r="J406" s="69" t="s">
        <v>458</v>
      </c>
      <c r="K406" s="70">
        <v>1.118604E9</v>
      </c>
      <c r="L406" s="71">
        <v>1.640884E8</v>
      </c>
      <c r="M406" s="71"/>
      <c r="N406" s="71">
        <v>3520000.0</v>
      </c>
      <c r="O406" s="71"/>
      <c r="P406" s="71">
        <v>1.7E7</v>
      </c>
      <c r="Q406" s="71">
        <v>1.08E7</v>
      </c>
      <c r="R406" s="71">
        <v>4590000.0</v>
      </c>
      <c r="S406" s="71"/>
      <c r="T406" s="71">
        <v>1.05E7</v>
      </c>
      <c r="U406" s="71"/>
      <c r="V406" s="71"/>
      <c r="W406" s="71">
        <v>3600000.0</v>
      </c>
      <c r="X406" s="71"/>
      <c r="Y406" s="71">
        <v>6583000.0</v>
      </c>
      <c r="Z406" s="72">
        <f t="shared" si="41"/>
        <v>5.6593E7</v>
      </c>
      <c r="AA406" s="73">
        <f t="shared" si="42"/>
        <v>1.074954E8</v>
      </c>
      <c r="AB406" s="74">
        <f t="shared" si="43"/>
        <v>0.6551066376416614</v>
      </c>
      <c r="AC406" s="74">
        <f t="shared" si="44"/>
        <v>0.14669033902971917</v>
      </c>
      <c r="AD406" s="74">
        <f t="shared" si="45"/>
        <v>0.34489336235833856</v>
      </c>
      <c r="AE406" s="75">
        <f t="shared" si="46"/>
        <v>1.0</v>
      </c>
    </row>
    <row r="407" spans="8:8" ht="15.75">
      <c r="A407" s="67">
        <v>52537.0</v>
      </c>
      <c r="B407" s="68">
        <v>4.0</v>
      </c>
      <c r="C407" s="68">
        <v>51.0</v>
      </c>
      <c r="D407" s="69" t="s">
        <v>57</v>
      </c>
      <c r="E407" s="68">
        <v>5106.0</v>
      </c>
      <c r="F407" s="69" t="s">
        <v>214</v>
      </c>
      <c r="G407" s="68">
        <v>510604.0</v>
      </c>
      <c r="H407" s="69" t="s">
        <v>421</v>
      </c>
      <c r="I407" s="68">
        <v>5.106042044E9</v>
      </c>
      <c r="J407" s="69" t="s">
        <v>279</v>
      </c>
      <c r="K407" s="70">
        <v>1.331652E9</v>
      </c>
      <c r="L407" s="71">
        <v>1.06821E8</v>
      </c>
      <c r="M407" s="111">
        <v>0.0</v>
      </c>
      <c r="N407" s="111">
        <v>1536000.0</v>
      </c>
      <c r="O407" s="111">
        <v>0.0</v>
      </c>
      <c r="P407" s="111">
        <v>1.225E7</v>
      </c>
      <c r="Q407" s="111">
        <v>0.0</v>
      </c>
      <c r="R407" s="111">
        <v>1.323E7</v>
      </c>
      <c r="S407" s="111">
        <v>0.0</v>
      </c>
      <c r="T407" s="111">
        <v>0.0</v>
      </c>
      <c r="U407" s="111">
        <v>0.0</v>
      </c>
      <c r="V407" s="111">
        <v>0.0</v>
      </c>
      <c r="W407" s="111">
        <v>4500000.0</v>
      </c>
      <c r="X407" s="111">
        <v>0.0</v>
      </c>
      <c r="Y407" s="111">
        <v>332000.0</v>
      </c>
      <c r="Z407" s="113">
        <f t="shared" si="41"/>
        <v>3.1848E7</v>
      </c>
      <c r="AA407" s="73">
        <f t="shared" si="42"/>
        <v>7.4973E7</v>
      </c>
      <c r="AB407" s="74">
        <f t="shared" si="43"/>
        <v>0.7018563765551717</v>
      </c>
      <c r="AC407" s="74">
        <f t="shared" si="44"/>
        <v>0.08021690351533284</v>
      </c>
      <c r="AD407" s="74">
        <f t="shared" si="45"/>
        <v>0.29814362344482825</v>
      </c>
      <c r="AE407" s="75">
        <f t="shared" si="46"/>
        <v>1.0</v>
      </c>
    </row>
    <row r="408" spans="8:8" ht="15.75">
      <c r="A408" s="67">
        <v>52538.0</v>
      </c>
      <c r="B408" s="68">
        <v>4.0</v>
      </c>
      <c r="C408" s="68">
        <v>51.0</v>
      </c>
      <c r="D408" s="69" t="s">
        <v>57</v>
      </c>
      <c r="E408" s="68">
        <v>5106.0</v>
      </c>
      <c r="F408" s="69" t="s">
        <v>214</v>
      </c>
      <c r="G408" s="68">
        <v>510604.0</v>
      </c>
      <c r="H408" s="69" t="s">
        <v>421</v>
      </c>
      <c r="I408" s="68">
        <v>5.106042045E9</v>
      </c>
      <c r="J408" s="69" t="s">
        <v>459</v>
      </c>
      <c r="K408" s="70">
        <v>9.12684E8</v>
      </c>
      <c r="L408" s="71">
        <v>7.35235E7</v>
      </c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2">
        <f t="shared" si="41"/>
        <v>0.0</v>
      </c>
      <c r="AA408" s="73">
        <f t="shared" si="42"/>
        <v>7.35235E7</v>
      </c>
      <c r="AB408" s="74">
        <f t="shared" si="43"/>
        <v>1.0</v>
      </c>
      <c r="AC408" s="74">
        <f t="shared" si="44"/>
        <v>0.08055745471598055</v>
      </c>
      <c r="AD408" s="74">
        <f t="shared" si="45"/>
        <v>0.0</v>
      </c>
      <c r="AE408" s="75">
        <f t="shared" si="46"/>
        <v>1.0</v>
      </c>
    </row>
    <row r="409" spans="8:8" ht="15.75">
      <c r="A409" s="67">
        <v>52539.0</v>
      </c>
      <c r="B409" s="68">
        <v>4.0</v>
      </c>
      <c r="C409" s="68">
        <v>51.0</v>
      </c>
      <c r="D409" s="69" t="s">
        <v>57</v>
      </c>
      <c r="E409" s="68">
        <v>5106.0</v>
      </c>
      <c r="F409" s="69" t="s">
        <v>214</v>
      </c>
      <c r="G409" s="68">
        <v>510604.0</v>
      </c>
      <c r="H409" s="69" t="s">
        <v>421</v>
      </c>
      <c r="I409" s="68">
        <v>5.106042046E9</v>
      </c>
      <c r="J409" s="69" t="s">
        <v>460</v>
      </c>
      <c r="K409" s="70">
        <v>9.26916E8</v>
      </c>
      <c r="L409" s="71">
        <v>7.4231E7</v>
      </c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2">
        <f t="shared" si="41"/>
        <v>0.0</v>
      </c>
      <c r="AA409" s="73">
        <f t="shared" si="42"/>
        <v>7.4231E7</v>
      </c>
      <c r="AB409" s="74">
        <f t="shared" si="43"/>
        <v>1.0</v>
      </c>
      <c r="AC409" s="74">
        <f t="shared" si="44"/>
        <v>0.08008384794307143</v>
      </c>
      <c r="AD409" s="74">
        <f t="shared" si="45"/>
        <v>0.0</v>
      </c>
      <c r="AE409" s="75">
        <f t="shared" si="46"/>
        <v>1.0</v>
      </c>
    </row>
    <row r="410" spans="8:8" ht="15.75">
      <c r="A410" s="67">
        <v>52540.0</v>
      </c>
      <c r="B410" s="68">
        <v>4.0</v>
      </c>
      <c r="C410" s="68">
        <v>51.0</v>
      </c>
      <c r="D410" s="69" t="s">
        <v>57</v>
      </c>
      <c r="E410" s="68">
        <v>5106.0</v>
      </c>
      <c r="F410" s="69" t="s">
        <v>214</v>
      </c>
      <c r="G410" s="68">
        <v>510604.0</v>
      </c>
      <c r="H410" s="69" t="s">
        <v>421</v>
      </c>
      <c r="I410" s="68">
        <v>5.106042047E9</v>
      </c>
      <c r="J410" s="69" t="s">
        <v>461</v>
      </c>
      <c r="K410" s="70">
        <v>1.407763E9</v>
      </c>
      <c r="L410" s="71">
        <v>1.471425E8</v>
      </c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2">
        <f t="shared" si="41"/>
        <v>0.0</v>
      </c>
      <c r="AA410" s="73">
        <f t="shared" si="42"/>
        <v>1.471425E8</v>
      </c>
      <c r="AB410" s="74">
        <f t="shared" si="43"/>
        <v>1.0</v>
      </c>
      <c r="AC410" s="74">
        <f t="shared" si="44"/>
        <v>0.10452221005950575</v>
      </c>
      <c r="AD410" s="74">
        <f t="shared" si="45"/>
        <v>0.0</v>
      </c>
      <c r="AE410" s="75">
        <f t="shared" si="46"/>
        <v>1.0</v>
      </c>
    </row>
    <row r="411" spans="8:8" ht="15.75">
      <c r="A411" s="67">
        <v>52541.0</v>
      </c>
      <c r="B411" s="68">
        <v>4.0</v>
      </c>
      <c r="C411" s="68">
        <v>51.0</v>
      </c>
      <c r="D411" s="69" t="s">
        <v>57</v>
      </c>
      <c r="E411" s="68">
        <v>5106.0</v>
      </c>
      <c r="F411" s="69" t="s">
        <v>214</v>
      </c>
      <c r="G411" s="68">
        <v>510604.0</v>
      </c>
      <c r="H411" s="69" t="s">
        <v>421</v>
      </c>
      <c r="I411" s="68">
        <v>5.106042048E9</v>
      </c>
      <c r="J411" s="69" t="s">
        <v>462</v>
      </c>
      <c r="K411" s="70">
        <v>1.417659E9</v>
      </c>
      <c r="L411" s="71">
        <v>1.1388E8</v>
      </c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2">
        <f t="shared" si="41"/>
        <v>0.0</v>
      </c>
      <c r="AA411" s="73">
        <f t="shared" si="42"/>
        <v>1.1388E8</v>
      </c>
      <c r="AB411" s="74">
        <f t="shared" si="43"/>
        <v>1.0</v>
      </c>
      <c r="AC411" s="74">
        <f t="shared" si="44"/>
        <v>0.0803296138210952</v>
      </c>
      <c r="AD411" s="74">
        <f t="shared" si="45"/>
        <v>0.0</v>
      </c>
      <c r="AE411" s="75">
        <f t="shared" si="46"/>
        <v>1.0</v>
      </c>
    </row>
    <row r="412" spans="8:8" s="55" ht="15.75" hidden="1" customFormat="1">
      <c r="A412" s="56">
        <v>52542.0</v>
      </c>
      <c r="B412" s="57">
        <v>4.0</v>
      </c>
      <c r="C412" s="57">
        <v>51.0</v>
      </c>
      <c r="D412" s="58" t="s">
        <v>57</v>
      </c>
      <c r="E412" s="57">
        <v>5107.0</v>
      </c>
      <c r="F412" s="58" t="s">
        <v>463</v>
      </c>
      <c r="G412" s="57">
        <v>510701.0</v>
      </c>
      <c r="H412" s="58" t="s">
        <v>464</v>
      </c>
      <c r="I412" s="57">
        <v>5.107012001E9</v>
      </c>
      <c r="J412" s="58" t="s">
        <v>465</v>
      </c>
      <c r="K412" s="59">
        <v>9.67824E8</v>
      </c>
      <c r="L412" s="60">
        <v>8.0E7</v>
      </c>
      <c r="M412" s="60">
        <v>9280000.0</v>
      </c>
      <c r="N412" s="60">
        <v>3695000.0</v>
      </c>
      <c r="O412" s="60"/>
      <c r="P412" s="60">
        <v>1.68E7</v>
      </c>
      <c r="Q412" s="60">
        <v>2605000.0</v>
      </c>
      <c r="R412" s="60">
        <v>580000.0</v>
      </c>
      <c r="S412" s="60"/>
      <c r="T412" s="60"/>
      <c r="U412" s="60">
        <v>5850000.0</v>
      </c>
      <c r="V412" s="60"/>
      <c r="W412" s="60"/>
      <c r="X412" s="60">
        <v>6485000.0</v>
      </c>
      <c r="Y412" s="60">
        <v>525000.0</v>
      </c>
      <c r="Z412" s="61">
        <f t="shared" si="41"/>
        <v>4.582E7</v>
      </c>
      <c r="AA412" s="62">
        <f t="shared" si="42"/>
        <v>3.418E7</v>
      </c>
      <c r="AB412" s="63">
        <f t="shared" si="43"/>
        <v>0.42725</v>
      </c>
      <c r="AC412" s="63">
        <f t="shared" si="44"/>
        <v>0.08265965712774223</v>
      </c>
      <c r="AD412" s="63">
        <f t="shared" si="45"/>
        <v>0.57275</v>
      </c>
      <c r="AE412" s="64">
        <f t="shared" si="46"/>
        <v>1.0</v>
      </c>
    </row>
    <row r="413" spans="8:8" ht="15.75" hidden="1">
      <c r="A413" s="67">
        <v>52543.0</v>
      </c>
      <c r="B413" s="68">
        <v>4.0</v>
      </c>
      <c r="C413" s="68">
        <v>51.0</v>
      </c>
      <c r="D413" s="69" t="s">
        <v>57</v>
      </c>
      <c r="E413" s="68">
        <v>5107.0</v>
      </c>
      <c r="F413" s="69" t="s">
        <v>463</v>
      </c>
      <c r="G413" s="68">
        <v>510701.0</v>
      </c>
      <c r="H413" s="69" t="s">
        <v>464</v>
      </c>
      <c r="I413" s="68">
        <v>5.107012002E9</v>
      </c>
      <c r="J413" s="69" t="s">
        <v>464</v>
      </c>
      <c r="K413" s="70">
        <v>1.274244E9</v>
      </c>
      <c r="L413" s="71">
        <v>1.01966E8</v>
      </c>
      <c r="M413" s="71"/>
      <c r="N413" s="71">
        <v>4400000.0</v>
      </c>
      <c r="O413" s="71"/>
      <c r="P413" s="71"/>
      <c r="Q413" s="71"/>
      <c r="R413" s="71"/>
      <c r="S413" s="71"/>
      <c r="T413" s="71"/>
      <c r="U413" s="71"/>
      <c r="V413" s="71"/>
      <c r="W413" s="71">
        <v>1.2495E7</v>
      </c>
      <c r="X413" s="71"/>
      <c r="Y413" s="71">
        <v>5119100.0</v>
      </c>
      <c r="Z413" s="72">
        <f t="shared" si="41"/>
        <v>2.20141E7</v>
      </c>
      <c r="AA413" s="73">
        <f t="shared" si="42"/>
        <v>7.99519E7</v>
      </c>
      <c r="AB413" s="74">
        <f t="shared" si="43"/>
        <v>0.7841035247043132</v>
      </c>
      <c r="AC413" s="74">
        <f t="shared" si="44"/>
        <v>0.08002078094933153</v>
      </c>
      <c r="AD413" s="74">
        <f t="shared" si="45"/>
        <v>0.21589647529568678</v>
      </c>
      <c r="AE413" s="75">
        <f t="shared" si="46"/>
        <v>1.0</v>
      </c>
    </row>
    <row r="414" spans="8:8" ht="15.75" hidden="1">
      <c r="A414" s="67">
        <v>52544.0</v>
      </c>
      <c r="B414" s="68">
        <v>4.0</v>
      </c>
      <c r="C414" s="68">
        <v>51.0</v>
      </c>
      <c r="D414" s="69" t="s">
        <v>57</v>
      </c>
      <c r="E414" s="68">
        <v>5107.0</v>
      </c>
      <c r="F414" s="69" t="s">
        <v>463</v>
      </c>
      <c r="G414" s="68">
        <v>510701.0</v>
      </c>
      <c r="H414" s="69" t="s">
        <v>464</v>
      </c>
      <c r="I414" s="68">
        <v>5.107012003E9</v>
      </c>
      <c r="J414" s="69" t="s">
        <v>466</v>
      </c>
      <c r="K414" s="70">
        <v>1.09028E9</v>
      </c>
      <c r="L414" s="71">
        <v>8.9E7</v>
      </c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2">
        <f t="shared" si="41"/>
        <v>0.0</v>
      </c>
      <c r="AA414" s="73">
        <f t="shared" si="42"/>
        <v>8.9E7</v>
      </c>
      <c r="AB414" s="74">
        <f t="shared" si="43"/>
        <v>1.0</v>
      </c>
      <c r="AC414" s="74">
        <f t="shared" si="44"/>
        <v>0.08163040686796053</v>
      </c>
      <c r="AD414" s="74">
        <f t="shared" si="45"/>
        <v>0.0</v>
      </c>
      <c r="AE414" s="75">
        <f t="shared" si="46"/>
        <v>1.0</v>
      </c>
    </row>
    <row r="415" spans="8:8" ht="15.75" hidden="1">
      <c r="A415" s="67">
        <v>52545.0</v>
      </c>
      <c r="B415" s="68">
        <v>4.0</v>
      </c>
      <c r="C415" s="68">
        <v>51.0</v>
      </c>
      <c r="D415" s="69" t="s">
        <v>57</v>
      </c>
      <c r="E415" s="68">
        <v>5107.0</v>
      </c>
      <c r="F415" s="69" t="s">
        <v>463</v>
      </c>
      <c r="G415" s="68">
        <v>510701.0</v>
      </c>
      <c r="H415" s="69" t="s">
        <v>464</v>
      </c>
      <c r="I415" s="68">
        <v>5.107012004E9</v>
      </c>
      <c r="J415" s="69" t="s">
        <v>467</v>
      </c>
      <c r="K415" s="70">
        <v>1.154058E9</v>
      </c>
      <c r="L415" s="71">
        <v>9.345E7</v>
      </c>
      <c r="M415" s="71"/>
      <c r="N415" s="71">
        <v>5316000.0</v>
      </c>
      <c r="O415" s="71"/>
      <c r="P415" s="71">
        <v>6700000.0</v>
      </c>
      <c r="Q415" s="71">
        <v>7600000.0</v>
      </c>
      <c r="R415" s="71">
        <v>8160000.0</v>
      </c>
      <c r="S415" s="71"/>
      <c r="T415" s="71"/>
      <c r="U415" s="71">
        <v>1254000.0</v>
      </c>
      <c r="V415" s="71"/>
      <c r="W415" s="71"/>
      <c r="X415" s="71"/>
      <c r="Y415" s="71">
        <v>6530000.0</v>
      </c>
      <c r="Z415" s="72">
        <f t="shared" si="41"/>
        <v>3.556E7</v>
      </c>
      <c r="AA415" s="73">
        <f t="shared" si="42"/>
        <v>5.789E7</v>
      </c>
      <c r="AB415" s="74">
        <f t="shared" si="43"/>
        <v>0.6194756554307116</v>
      </c>
      <c r="AC415" s="74">
        <f t="shared" si="44"/>
        <v>0.08097513296558752</v>
      </c>
      <c r="AD415" s="74">
        <f t="shared" si="45"/>
        <v>0.3805243445692884</v>
      </c>
      <c r="AE415" s="75">
        <f t="shared" si="46"/>
        <v>1.0</v>
      </c>
    </row>
    <row r="416" spans="8:8" ht="15.75" hidden="1">
      <c r="A416" s="67">
        <v>52546.0</v>
      </c>
      <c r="B416" s="68">
        <v>4.0</v>
      </c>
      <c r="C416" s="68">
        <v>51.0</v>
      </c>
      <c r="D416" s="69" t="s">
        <v>57</v>
      </c>
      <c r="E416" s="68">
        <v>5107.0</v>
      </c>
      <c r="F416" s="69" t="s">
        <v>463</v>
      </c>
      <c r="G416" s="68">
        <v>510701.0</v>
      </c>
      <c r="H416" s="69" t="s">
        <v>464</v>
      </c>
      <c r="I416" s="68">
        <v>5.107012005E9</v>
      </c>
      <c r="J416" s="69" t="s">
        <v>468</v>
      </c>
      <c r="K416" s="70">
        <v>1.55012E9</v>
      </c>
      <c r="L416" s="71">
        <v>1.57106E8</v>
      </c>
      <c r="M416" s="71"/>
      <c r="N416" s="71">
        <v>9843000.0</v>
      </c>
      <c r="O416" s="71"/>
      <c r="P416" s="71"/>
      <c r="Q416" s="71">
        <v>1.2972E7</v>
      </c>
      <c r="R416" s="71">
        <v>2250000.0</v>
      </c>
      <c r="S416" s="71"/>
      <c r="T416" s="71"/>
      <c r="U416" s="71"/>
      <c r="V416" s="71"/>
      <c r="W416" s="71">
        <v>1000000.0</v>
      </c>
      <c r="X416" s="71"/>
      <c r="Y416" s="71">
        <v>3.7314E7</v>
      </c>
      <c r="Z416" s="72">
        <f t="shared" si="41"/>
        <v>6.3379E7</v>
      </c>
      <c r="AA416" s="73">
        <f t="shared" si="42"/>
        <v>9.3727E7</v>
      </c>
      <c r="AB416" s="74">
        <f t="shared" si="43"/>
        <v>0.5965844716306188</v>
      </c>
      <c r="AC416" s="74">
        <f t="shared" si="44"/>
        <v>0.10135086315898124</v>
      </c>
      <c r="AD416" s="74">
        <f t="shared" si="45"/>
        <v>0.40341552836938116</v>
      </c>
      <c r="AE416" s="75">
        <f t="shared" si="46"/>
        <v>1.0</v>
      </c>
    </row>
    <row r="417" spans="8:8" ht="15.75" hidden="1">
      <c r="A417" s="67">
        <v>52547.0</v>
      </c>
      <c r="B417" s="68">
        <v>4.0</v>
      </c>
      <c r="C417" s="68">
        <v>51.0</v>
      </c>
      <c r="D417" s="69" t="s">
        <v>57</v>
      </c>
      <c r="E417" s="68">
        <v>5107.0</v>
      </c>
      <c r="F417" s="69" t="s">
        <v>463</v>
      </c>
      <c r="G417" s="68">
        <v>510701.0</v>
      </c>
      <c r="H417" s="69" t="s">
        <v>464</v>
      </c>
      <c r="I417" s="68">
        <v>5.107012006E9</v>
      </c>
      <c r="J417" s="69" t="s">
        <v>469</v>
      </c>
      <c r="K417" s="70">
        <v>8.16631E8</v>
      </c>
      <c r="L417" s="71">
        <v>6.61194E7</v>
      </c>
      <c r="M417" s="71"/>
      <c r="N417" s="71">
        <v>2049000.0</v>
      </c>
      <c r="O417" s="71"/>
      <c r="P417" s="71"/>
      <c r="Q417" s="71">
        <v>460000.0</v>
      </c>
      <c r="R417" s="71"/>
      <c r="S417" s="71"/>
      <c r="T417" s="71"/>
      <c r="U417" s="71"/>
      <c r="V417" s="71"/>
      <c r="W417" s="71"/>
      <c r="X417" s="71"/>
      <c r="Y417" s="71">
        <v>1.7665E7</v>
      </c>
      <c r="Z417" s="72">
        <f t="shared" si="41"/>
        <v>2.0174E7</v>
      </c>
      <c r="AA417" s="73">
        <f t="shared" si="42"/>
        <v>4.59454E7</v>
      </c>
      <c r="AB417" s="74">
        <f t="shared" si="43"/>
        <v>0.6948853135388403</v>
      </c>
      <c r="AC417" s="74">
        <f t="shared" si="44"/>
        <v>0.08096606668127955</v>
      </c>
      <c r="AD417" s="74">
        <f t="shared" si="45"/>
        <v>0.30511468646115963</v>
      </c>
      <c r="AE417" s="75">
        <f t="shared" si="46"/>
        <v>1.0</v>
      </c>
    </row>
    <row r="418" spans="8:8" s="78" ht="15.75" hidden="1" customFormat="1">
      <c r="A418" s="79">
        <v>52548.0</v>
      </c>
      <c r="B418" s="80">
        <v>4.0</v>
      </c>
      <c r="C418" s="80">
        <v>51.0</v>
      </c>
      <c r="D418" s="81" t="s">
        <v>57</v>
      </c>
      <c r="E418" s="80">
        <v>5107.0</v>
      </c>
      <c r="F418" s="81" t="s">
        <v>463</v>
      </c>
      <c r="G418" s="80">
        <v>510702.0</v>
      </c>
      <c r="H418" s="81" t="s">
        <v>470</v>
      </c>
      <c r="I418" s="80">
        <v>5.107022001E9</v>
      </c>
      <c r="J418" s="81" t="s">
        <v>471</v>
      </c>
      <c r="K418" s="82">
        <v>8.91145E8</v>
      </c>
      <c r="L418" s="83">
        <v>7.21102E7</v>
      </c>
      <c r="M418" s="83">
        <v>1350000.0</v>
      </c>
      <c r="N418" s="83">
        <v>4254000.0</v>
      </c>
      <c r="O418" s="83"/>
      <c r="P418" s="83">
        <v>6289800.0</v>
      </c>
      <c r="Q418" s="83">
        <v>1920000.0</v>
      </c>
      <c r="R418" s="83"/>
      <c r="S418" s="83"/>
      <c r="T418" s="83">
        <v>1500000.0</v>
      </c>
      <c r="U418" s="83">
        <v>2800000.0</v>
      </c>
      <c r="V418" s="83"/>
      <c r="W418" s="83"/>
      <c r="X418" s="83"/>
      <c r="Y418" s="83">
        <v>1.2971493E7</v>
      </c>
      <c r="Z418" s="91">
        <f t="shared" si="41"/>
        <v>3.1085293E7</v>
      </c>
      <c r="AA418" s="92">
        <f t="shared" si="42"/>
        <v>4.1024907E7</v>
      </c>
      <c r="AB418" s="84">
        <f t="shared" si="43"/>
        <v>0.5689196119273001</v>
      </c>
      <c r="AC418" s="84">
        <f t="shared" si="44"/>
        <v>0.0809185934948858</v>
      </c>
      <c r="AD418" s="84">
        <f t="shared" si="45"/>
        <v>0.4310803880726998</v>
      </c>
      <c r="AE418" s="85">
        <f t="shared" si="46"/>
        <v>1.0</v>
      </c>
    </row>
    <row r="419" spans="8:8" ht="15.75" hidden="1">
      <c r="A419" s="67">
        <v>52549.0</v>
      </c>
      <c r="B419" s="68">
        <v>4.0</v>
      </c>
      <c r="C419" s="68">
        <v>51.0</v>
      </c>
      <c r="D419" s="69" t="s">
        <v>57</v>
      </c>
      <c r="E419" s="68">
        <v>5107.0</v>
      </c>
      <c r="F419" s="69" t="s">
        <v>463</v>
      </c>
      <c r="G419" s="68">
        <v>510702.0</v>
      </c>
      <c r="H419" s="69" t="s">
        <v>470</v>
      </c>
      <c r="I419" s="68">
        <v>5.107022002E9</v>
      </c>
      <c r="J419" s="69" t="s">
        <v>472</v>
      </c>
      <c r="K419" s="70">
        <v>8.67685E8</v>
      </c>
      <c r="L419" s="71">
        <v>6.99025E7</v>
      </c>
      <c r="M419" s="71"/>
      <c r="N419" s="71">
        <v>1561000.0</v>
      </c>
      <c r="O419" s="71"/>
      <c r="P419" s="71"/>
      <c r="Q419" s="71"/>
      <c r="R419" s="71"/>
      <c r="S419" s="71"/>
      <c r="T419" s="71">
        <v>2500000.0</v>
      </c>
      <c r="U419" s="71"/>
      <c r="V419" s="71"/>
      <c r="W419" s="71"/>
      <c r="X419" s="71"/>
      <c r="Y419" s="71">
        <v>1.0765E7</v>
      </c>
      <c r="Z419" s="72">
        <f t="shared" si="41"/>
        <v>1.4826E7</v>
      </c>
      <c r="AA419" s="73">
        <f t="shared" si="42"/>
        <v>5.50765E7</v>
      </c>
      <c r="AB419" s="74">
        <f t="shared" si="43"/>
        <v>0.7879045813812096</v>
      </c>
      <c r="AC419" s="74">
        <f t="shared" si="44"/>
        <v>0.08056207033658529</v>
      </c>
      <c r="AD419" s="74">
        <f t="shared" si="45"/>
        <v>0.21209541861879047</v>
      </c>
      <c r="AE419" s="75">
        <f t="shared" si="46"/>
        <v>1.0</v>
      </c>
    </row>
    <row r="420" spans="8:8" ht="15.75" hidden="1">
      <c r="A420" s="67">
        <v>52550.0</v>
      </c>
      <c r="B420" s="68">
        <v>4.0</v>
      </c>
      <c r="C420" s="68">
        <v>51.0</v>
      </c>
      <c r="D420" s="69" t="s">
        <v>57</v>
      </c>
      <c r="E420" s="68">
        <v>5107.0</v>
      </c>
      <c r="F420" s="69" t="s">
        <v>463</v>
      </c>
      <c r="G420" s="68">
        <v>510702.0</v>
      </c>
      <c r="H420" s="69" t="s">
        <v>470</v>
      </c>
      <c r="I420" s="68">
        <v>5.107022003E9</v>
      </c>
      <c r="J420" s="69" t="s">
        <v>470</v>
      </c>
      <c r="K420" s="70">
        <v>8.38882E8</v>
      </c>
      <c r="L420" s="71">
        <v>6.72E7</v>
      </c>
      <c r="M420" s="71"/>
      <c r="N420" s="71"/>
      <c r="O420" s="71"/>
      <c r="P420" s="71"/>
      <c r="Q420" s="71">
        <v>8970000.0</v>
      </c>
      <c r="R420" s="71"/>
      <c r="S420" s="71"/>
      <c r="T420" s="71"/>
      <c r="U420" s="71"/>
      <c r="V420" s="71"/>
      <c r="W420" s="71"/>
      <c r="X420" s="71"/>
      <c r="Y420" s="71">
        <v>2.546E7</v>
      </c>
      <c r="Z420" s="72">
        <f t="shared" si="41"/>
        <v>3.443E7</v>
      </c>
      <c r="AA420" s="73">
        <f t="shared" si="42"/>
        <v>3.277E7</v>
      </c>
      <c r="AB420" s="74">
        <f t="shared" si="43"/>
        <v>0.4876488095238095</v>
      </c>
      <c r="AC420" s="74">
        <f t="shared" si="44"/>
        <v>0.08010661809408236</v>
      </c>
      <c r="AD420" s="74">
        <f t="shared" si="45"/>
        <v>0.5123511904761905</v>
      </c>
      <c r="AE420" s="75">
        <f t="shared" si="46"/>
        <v>1.000000000000001</v>
      </c>
    </row>
    <row r="421" spans="8:8" ht="15.75" hidden="1">
      <c r="A421" s="67">
        <v>52551.0</v>
      </c>
      <c r="B421" s="68">
        <v>4.0</v>
      </c>
      <c r="C421" s="68">
        <v>51.0</v>
      </c>
      <c r="D421" s="69" t="s">
        <v>57</v>
      </c>
      <c r="E421" s="68">
        <v>5107.0</v>
      </c>
      <c r="F421" s="69" t="s">
        <v>463</v>
      </c>
      <c r="G421" s="68">
        <v>510702.0</v>
      </c>
      <c r="H421" s="69" t="s">
        <v>470</v>
      </c>
      <c r="I421" s="68">
        <v>5.107022004E9</v>
      </c>
      <c r="J421" s="69" t="s">
        <v>473</v>
      </c>
      <c r="K421" s="70">
        <v>1.169028E9</v>
      </c>
      <c r="L421" s="71">
        <v>9.4E7</v>
      </c>
      <c r="M421" s="71"/>
      <c r="N421" s="71">
        <v>1.044E7</v>
      </c>
      <c r="O421" s="71"/>
      <c r="P421" s="71">
        <v>3000000.0</v>
      </c>
      <c r="Q421" s="71">
        <v>750000.0</v>
      </c>
      <c r="R421" s="71"/>
      <c r="S421" s="71"/>
      <c r="T421" s="71">
        <v>4543000.0</v>
      </c>
      <c r="U421" s="71"/>
      <c r="V421" s="71"/>
      <c r="W421" s="71"/>
      <c r="X421" s="71"/>
      <c r="Y421" s="71">
        <v>4.44675E7</v>
      </c>
      <c r="Z421" s="72">
        <f t="shared" si="41"/>
        <v>6.32005E7</v>
      </c>
      <c r="AA421" s="73">
        <f t="shared" si="42"/>
        <v>3.07995E7</v>
      </c>
      <c r="AB421" s="74">
        <f t="shared" si="43"/>
        <v>0.32765425531914893</v>
      </c>
      <c r="AC421" s="74">
        <f t="shared" si="44"/>
        <v>0.08040868140027442</v>
      </c>
      <c r="AD421" s="74">
        <f t="shared" si="45"/>
        <v>0.6723457446808511</v>
      </c>
      <c r="AE421" s="75">
        <f t="shared" si="46"/>
        <v>1.0</v>
      </c>
    </row>
    <row r="422" spans="8:8" ht="15.75" hidden="1">
      <c r="A422" s="67">
        <v>52552.0</v>
      </c>
      <c r="B422" s="68">
        <v>4.0</v>
      </c>
      <c r="C422" s="68">
        <v>51.0</v>
      </c>
      <c r="D422" s="69" t="s">
        <v>57</v>
      </c>
      <c r="E422" s="68">
        <v>5107.0</v>
      </c>
      <c r="F422" s="69" t="s">
        <v>463</v>
      </c>
      <c r="G422" s="68">
        <v>510702.0</v>
      </c>
      <c r="H422" s="69" t="s">
        <v>470</v>
      </c>
      <c r="I422" s="68">
        <v>5.107022005E9</v>
      </c>
      <c r="J422" s="69" t="s">
        <v>474</v>
      </c>
      <c r="K422" s="70">
        <v>8.46143E8</v>
      </c>
      <c r="L422" s="71">
        <v>6.77E7</v>
      </c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2">
        <f t="shared" si="41"/>
        <v>0.0</v>
      </c>
      <c r="AA422" s="73">
        <f t="shared" si="42"/>
        <v>6.77E7</v>
      </c>
      <c r="AB422" s="74">
        <f t="shared" si="43"/>
        <v>1.0</v>
      </c>
      <c r="AC422" s="74">
        <f t="shared" si="44"/>
        <v>0.08001011649331141</v>
      </c>
      <c r="AD422" s="74">
        <f t="shared" si="45"/>
        <v>0.0</v>
      </c>
      <c r="AE422" s="75">
        <f t="shared" si="46"/>
        <v>1.0</v>
      </c>
    </row>
    <row r="423" spans="8:8" ht="15.75" hidden="1">
      <c r="A423" s="67">
        <v>52553.0</v>
      </c>
      <c r="B423" s="68">
        <v>4.0</v>
      </c>
      <c r="C423" s="68">
        <v>51.0</v>
      </c>
      <c r="D423" s="69" t="s">
        <v>57</v>
      </c>
      <c r="E423" s="68">
        <v>5107.0</v>
      </c>
      <c r="F423" s="69" t="s">
        <v>463</v>
      </c>
      <c r="G423" s="68">
        <v>510702.0</v>
      </c>
      <c r="H423" s="69" t="s">
        <v>470</v>
      </c>
      <c r="I423" s="68">
        <v>5.107022006E9</v>
      </c>
      <c r="J423" s="69" t="s">
        <v>475</v>
      </c>
      <c r="K423" s="70">
        <v>9.03488E8</v>
      </c>
      <c r="L423" s="71">
        <v>7.475E7</v>
      </c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2">
        <f t="shared" si="41"/>
        <v>0.0</v>
      </c>
      <c r="AA423" s="73">
        <f t="shared" si="42"/>
        <v>7.475E7</v>
      </c>
      <c r="AB423" s="74">
        <f t="shared" si="43"/>
        <v>1.0</v>
      </c>
      <c r="AC423" s="74">
        <f t="shared" si="44"/>
        <v>0.08273491180845789</v>
      </c>
      <c r="AD423" s="74">
        <f t="shared" si="45"/>
        <v>0.0</v>
      </c>
      <c r="AE423" s="75">
        <f t="shared" si="46"/>
        <v>1.0</v>
      </c>
    </row>
    <row r="424" spans="8:8" ht="15.75" hidden="1">
      <c r="A424" s="67">
        <v>52554.0</v>
      </c>
      <c r="B424" s="68">
        <v>4.0</v>
      </c>
      <c r="C424" s="68">
        <v>51.0</v>
      </c>
      <c r="D424" s="69" t="s">
        <v>57</v>
      </c>
      <c r="E424" s="68">
        <v>5107.0</v>
      </c>
      <c r="F424" s="69" t="s">
        <v>463</v>
      </c>
      <c r="G424" s="68">
        <v>510702.0</v>
      </c>
      <c r="H424" s="69" t="s">
        <v>470</v>
      </c>
      <c r="I424" s="68">
        <v>5.107022007E9</v>
      </c>
      <c r="J424" s="69" t="s">
        <v>476</v>
      </c>
      <c r="K424" s="70">
        <v>9.99931E8</v>
      </c>
      <c r="L424" s="71">
        <v>8.0E7</v>
      </c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2">
        <f t="shared" si="41"/>
        <v>0.0</v>
      </c>
      <c r="AA424" s="73">
        <f t="shared" si="42"/>
        <v>8.0E7</v>
      </c>
      <c r="AB424" s="74">
        <f t="shared" si="43"/>
        <v>1.0</v>
      </c>
      <c r="AC424" s="74">
        <f t="shared" si="44"/>
        <v>0.08000552038090629</v>
      </c>
      <c r="AD424" s="74">
        <f t="shared" si="45"/>
        <v>0.0</v>
      </c>
      <c r="AE424" s="75">
        <f t="shared" si="46"/>
        <v>1.0</v>
      </c>
    </row>
    <row r="425" spans="8:8" ht="15.75" hidden="1">
      <c r="A425" s="67">
        <v>52555.0</v>
      </c>
      <c r="B425" s="68">
        <v>4.0</v>
      </c>
      <c r="C425" s="68">
        <v>51.0</v>
      </c>
      <c r="D425" s="69" t="s">
        <v>57</v>
      </c>
      <c r="E425" s="68">
        <v>5107.0</v>
      </c>
      <c r="F425" s="69" t="s">
        <v>463</v>
      </c>
      <c r="G425" s="68">
        <v>510702.0</v>
      </c>
      <c r="H425" s="69" t="s">
        <v>470</v>
      </c>
      <c r="I425" s="68">
        <v>5.107022008E9</v>
      </c>
      <c r="J425" s="69" t="s">
        <v>477</v>
      </c>
      <c r="K425" s="70">
        <v>9.08537E8</v>
      </c>
      <c r="L425" s="71">
        <v>7.8408E7</v>
      </c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2">
        <f t="shared" si="41"/>
        <v>0.0</v>
      </c>
      <c r="AA425" s="73">
        <f t="shared" si="42"/>
        <v>7.8408E7</v>
      </c>
      <c r="AB425" s="74">
        <f t="shared" si="43"/>
        <v>1.0</v>
      </c>
      <c r="AC425" s="74">
        <f t="shared" si="44"/>
        <v>0.08630138343292568</v>
      </c>
      <c r="AD425" s="74">
        <f t="shared" si="45"/>
        <v>0.0</v>
      </c>
      <c r="AE425" s="75">
        <f t="shared" si="46"/>
        <v>1.0</v>
      </c>
    </row>
    <row r="426" spans="8:8" ht="15.75" hidden="1">
      <c r="A426" s="67">
        <v>52556.0</v>
      </c>
      <c r="B426" s="68">
        <v>4.0</v>
      </c>
      <c r="C426" s="68">
        <v>51.0</v>
      </c>
      <c r="D426" s="69" t="s">
        <v>57</v>
      </c>
      <c r="E426" s="68">
        <v>5107.0</v>
      </c>
      <c r="F426" s="69" t="s">
        <v>463</v>
      </c>
      <c r="G426" s="68">
        <v>510702.0</v>
      </c>
      <c r="H426" s="69" t="s">
        <v>470</v>
      </c>
      <c r="I426" s="68">
        <v>5.107022009E9</v>
      </c>
      <c r="J426" s="69" t="s">
        <v>478</v>
      </c>
      <c r="K426" s="70">
        <v>8.70998E8</v>
      </c>
      <c r="L426" s="105">
        <v>8.863734675E7</v>
      </c>
      <c r="M426" s="71"/>
      <c r="N426" s="71">
        <v>2806000.0</v>
      </c>
      <c r="O426" s="71"/>
      <c r="P426" s="71">
        <v>2237500.0</v>
      </c>
      <c r="Q426" s="71">
        <v>142750.0</v>
      </c>
      <c r="R426" s="71">
        <v>2.754E7</v>
      </c>
      <c r="S426" s="71"/>
      <c r="T426" s="71"/>
      <c r="U426" s="71">
        <v>3600000.0</v>
      </c>
      <c r="V426" s="71"/>
      <c r="W426" s="71"/>
      <c r="X426" s="71"/>
      <c r="Y426" s="71">
        <v>3950000.0</v>
      </c>
      <c r="Z426" s="72">
        <f t="shared" si="41"/>
        <v>4.027625E7</v>
      </c>
      <c r="AA426" s="73">
        <f t="shared" si="42"/>
        <v>4.836109675E7</v>
      </c>
      <c r="AB426" s="74">
        <f t="shared" si="43"/>
        <v>0.5456063219762385</v>
      </c>
      <c r="AC426" s="74">
        <f t="shared" si="44"/>
        <v>0.10176527012691189</v>
      </c>
      <c r="AD426" s="74">
        <f t="shared" si="45"/>
        <v>0.45439367802376146</v>
      </c>
      <c r="AE426" s="75">
        <f t="shared" si="46"/>
        <v>1.0</v>
      </c>
    </row>
    <row r="427" spans="8:8" ht="15.75" hidden="1">
      <c r="A427" s="67">
        <v>52557.0</v>
      </c>
      <c r="B427" s="68">
        <v>4.0</v>
      </c>
      <c r="C427" s="68">
        <v>51.0</v>
      </c>
      <c r="D427" s="69" t="s">
        <v>57</v>
      </c>
      <c r="E427" s="68">
        <v>5107.0</v>
      </c>
      <c r="F427" s="69" t="s">
        <v>463</v>
      </c>
      <c r="G427" s="68">
        <v>510702.0</v>
      </c>
      <c r="H427" s="69" t="s">
        <v>470</v>
      </c>
      <c r="I427" s="68">
        <v>5.10702201E9</v>
      </c>
      <c r="J427" s="69" t="s">
        <v>479</v>
      </c>
      <c r="K427" s="70">
        <v>8.67663E8</v>
      </c>
      <c r="L427" s="71">
        <v>8.6495982E7</v>
      </c>
      <c r="M427" s="71"/>
      <c r="N427" s="71">
        <v>7035000.0</v>
      </c>
      <c r="O427" s="71"/>
      <c r="P427" s="71"/>
      <c r="Q427" s="71"/>
      <c r="R427" s="71">
        <v>1100000.0</v>
      </c>
      <c r="S427" s="71"/>
      <c r="T427" s="71"/>
      <c r="U427" s="71">
        <v>1.0841E7</v>
      </c>
      <c r="V427" s="71"/>
      <c r="W427" s="71"/>
      <c r="X427" s="71"/>
      <c r="Y427" s="71">
        <v>3130000.0</v>
      </c>
      <c r="Z427" s="72">
        <f t="shared" si="41"/>
        <v>2.2106E7</v>
      </c>
      <c r="AA427" s="73">
        <f t="shared" si="42"/>
        <v>6.4389982E7</v>
      </c>
      <c r="AB427" s="74">
        <f t="shared" si="43"/>
        <v>0.7444274347911328</v>
      </c>
      <c r="AC427" s="74">
        <f t="shared" si="44"/>
        <v>0.09968845277486767</v>
      </c>
      <c r="AD427" s="74">
        <f t="shared" si="45"/>
        <v>0.2555725652088672</v>
      </c>
      <c r="AE427" s="75">
        <f t="shared" si="46"/>
        <v>1.0</v>
      </c>
    </row>
    <row r="428" spans="8:8" s="78" ht="15.75" hidden="1" customFormat="1">
      <c r="A428" s="79">
        <v>52558.0</v>
      </c>
      <c r="B428" s="80">
        <v>4.0</v>
      </c>
      <c r="C428" s="80">
        <v>51.0</v>
      </c>
      <c r="D428" s="81" t="s">
        <v>57</v>
      </c>
      <c r="E428" s="80">
        <v>5107.0</v>
      </c>
      <c r="F428" s="81" t="s">
        <v>463</v>
      </c>
      <c r="G428" s="80">
        <v>510703.0</v>
      </c>
      <c r="H428" s="81" t="s">
        <v>480</v>
      </c>
      <c r="I428" s="80">
        <v>5.107032001E9</v>
      </c>
      <c r="J428" s="81" t="s">
        <v>481</v>
      </c>
      <c r="K428" s="82">
        <v>1.145482E9</v>
      </c>
      <c r="L428" s="83">
        <v>9.163856E7</v>
      </c>
      <c r="M428" s="83">
        <v>3290000.0</v>
      </c>
      <c r="N428" s="83">
        <v>4500000.0</v>
      </c>
      <c r="O428" s="83"/>
      <c r="P428" s="83"/>
      <c r="Q428" s="83"/>
      <c r="R428" s="83">
        <v>3986000.0</v>
      </c>
      <c r="S428" s="83"/>
      <c r="T428" s="83"/>
      <c r="U428" s="83">
        <v>1800000.0</v>
      </c>
      <c r="V428" s="83"/>
      <c r="W428" s="83"/>
      <c r="X428" s="83"/>
      <c r="Y428" s="83"/>
      <c r="Z428" s="91">
        <f t="shared" si="41"/>
        <v>1.3576E7</v>
      </c>
      <c r="AA428" s="92">
        <f t="shared" si="42"/>
        <v>7.806256E7</v>
      </c>
      <c r="AB428" s="84">
        <f t="shared" si="43"/>
        <v>0.8518527571799469</v>
      </c>
      <c r="AC428" s="84">
        <f t="shared" si="44"/>
        <v>0.08</v>
      </c>
      <c r="AD428" s="84">
        <f t="shared" si="45"/>
        <v>0.14814724282005304</v>
      </c>
      <c r="AE428" s="85">
        <f t="shared" si="46"/>
        <v>1.0</v>
      </c>
    </row>
    <row r="429" spans="8:8" ht="15.75" hidden="1">
      <c r="A429" s="67">
        <v>52559.0</v>
      </c>
      <c r="B429" s="68">
        <v>4.0</v>
      </c>
      <c r="C429" s="68">
        <v>51.0</v>
      </c>
      <c r="D429" s="69" t="s">
        <v>57</v>
      </c>
      <c r="E429" s="68">
        <v>5107.0</v>
      </c>
      <c r="F429" s="69" t="s">
        <v>463</v>
      </c>
      <c r="G429" s="68">
        <v>510703.0</v>
      </c>
      <c r="H429" s="69" t="s">
        <v>480</v>
      </c>
      <c r="I429" s="68">
        <v>5.107032002E9</v>
      </c>
      <c r="J429" s="69" t="s">
        <v>482</v>
      </c>
      <c r="K429" s="70">
        <v>1.042172E9</v>
      </c>
      <c r="L429" s="71">
        <v>8.337376E7</v>
      </c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>
        <v>4190000.0</v>
      </c>
      <c r="Z429" s="72">
        <f t="shared" si="41"/>
        <v>4190000.0</v>
      </c>
      <c r="AA429" s="73">
        <f t="shared" si="42"/>
        <v>7.918376E7</v>
      </c>
      <c r="AB429" s="74">
        <f t="shared" si="43"/>
        <v>0.9497443800063713</v>
      </c>
      <c r="AC429" s="74">
        <f t="shared" si="44"/>
        <v>0.08</v>
      </c>
      <c r="AD429" s="74">
        <f t="shared" si="45"/>
        <v>0.05025561999362869</v>
      </c>
      <c r="AE429" s="75">
        <f t="shared" si="46"/>
        <v>0.9999999999999997</v>
      </c>
    </row>
    <row r="430" spans="8:8" ht="15.75" hidden="1">
      <c r="A430" s="67">
        <v>52560.0</v>
      </c>
      <c r="B430" s="68">
        <v>4.0</v>
      </c>
      <c r="C430" s="68">
        <v>51.0</v>
      </c>
      <c r="D430" s="69" t="s">
        <v>57</v>
      </c>
      <c r="E430" s="68">
        <v>5107.0</v>
      </c>
      <c r="F430" s="69" t="s">
        <v>463</v>
      </c>
      <c r="G430" s="68">
        <v>510703.0</v>
      </c>
      <c r="H430" s="69" t="s">
        <v>480</v>
      </c>
      <c r="I430" s="68">
        <v>5.107032003E9</v>
      </c>
      <c r="J430" s="69" t="s">
        <v>483</v>
      </c>
      <c r="K430" s="70">
        <v>9.97077E8</v>
      </c>
      <c r="L430" s="71">
        <v>7.976616E7</v>
      </c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2">
        <f t="shared" si="41"/>
        <v>0.0</v>
      </c>
      <c r="AA430" s="73">
        <f t="shared" si="42"/>
        <v>7.976616E7</v>
      </c>
      <c r="AB430" s="74">
        <f t="shared" si="43"/>
        <v>1.0</v>
      </c>
      <c r="AC430" s="74">
        <f t="shared" si="44"/>
        <v>0.08</v>
      </c>
      <c r="AD430" s="74">
        <f t="shared" si="45"/>
        <v>0.0</v>
      </c>
      <c r="AE430" s="75">
        <f t="shared" si="46"/>
        <v>1.0</v>
      </c>
    </row>
    <row r="431" spans="8:8" ht="15.75" hidden="1">
      <c r="A431" s="67">
        <v>52561.0</v>
      </c>
      <c r="B431" s="68">
        <v>4.0</v>
      </c>
      <c r="C431" s="68">
        <v>51.0</v>
      </c>
      <c r="D431" s="69" t="s">
        <v>57</v>
      </c>
      <c r="E431" s="68">
        <v>5107.0</v>
      </c>
      <c r="F431" s="69" t="s">
        <v>463</v>
      </c>
      <c r="G431" s="68">
        <v>510703.0</v>
      </c>
      <c r="H431" s="69" t="s">
        <v>480</v>
      </c>
      <c r="I431" s="68">
        <v>5.107032004E9</v>
      </c>
      <c r="J431" s="69" t="s">
        <v>480</v>
      </c>
      <c r="K431" s="70">
        <v>9.56052E8</v>
      </c>
      <c r="L431" s="71">
        <v>7.6947E7</v>
      </c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2">
        <f t="shared" si="41"/>
        <v>0.0</v>
      </c>
      <c r="AA431" s="73">
        <f t="shared" si="42"/>
        <v>7.6947E7</v>
      </c>
      <c r="AB431" s="74">
        <f t="shared" si="43"/>
        <v>1.0</v>
      </c>
      <c r="AC431" s="74">
        <f t="shared" si="44"/>
        <v>0.08048411592674876</v>
      </c>
      <c r="AD431" s="74">
        <f t="shared" si="45"/>
        <v>0.0</v>
      </c>
      <c r="AE431" s="75">
        <f t="shared" si="46"/>
        <v>1.0</v>
      </c>
    </row>
    <row r="432" spans="8:8" ht="15.75" hidden="1">
      <c r="A432" s="67">
        <v>52562.0</v>
      </c>
      <c r="B432" s="68">
        <v>4.0</v>
      </c>
      <c r="C432" s="68">
        <v>51.0</v>
      </c>
      <c r="D432" s="69" t="s">
        <v>57</v>
      </c>
      <c r="E432" s="68">
        <v>5107.0</v>
      </c>
      <c r="F432" s="69" t="s">
        <v>463</v>
      </c>
      <c r="G432" s="68">
        <v>510703.0</v>
      </c>
      <c r="H432" s="69" t="s">
        <v>480</v>
      </c>
      <c r="I432" s="68">
        <v>5.107032005E9</v>
      </c>
      <c r="J432" s="69" t="s">
        <v>484</v>
      </c>
      <c r="K432" s="70">
        <v>7.89485E8</v>
      </c>
      <c r="L432" s="71">
        <v>6.5E7</v>
      </c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>
        <v>5.281E7</v>
      </c>
      <c r="Z432" s="72">
        <f t="shared" si="41"/>
        <v>5.281E7</v>
      </c>
      <c r="AA432" s="73">
        <f t="shared" si="42"/>
        <v>1.219E7</v>
      </c>
      <c r="AB432" s="74">
        <f t="shared" si="43"/>
        <v>0.18753846153846154</v>
      </c>
      <c r="AC432" s="74">
        <f t="shared" si="44"/>
        <v>0.08233215323913691</v>
      </c>
      <c r="AD432" s="74">
        <f t="shared" si="45"/>
        <v>0.8124615384615385</v>
      </c>
      <c r="AE432" s="75">
        <f t="shared" si="46"/>
        <v>1.0000000000000009</v>
      </c>
    </row>
    <row r="433" spans="8:8" ht="15.75" hidden="1">
      <c r="A433" s="67">
        <v>52563.0</v>
      </c>
      <c r="B433" s="68">
        <v>4.0</v>
      </c>
      <c r="C433" s="68">
        <v>51.0</v>
      </c>
      <c r="D433" s="69" t="s">
        <v>57</v>
      </c>
      <c r="E433" s="68">
        <v>5107.0</v>
      </c>
      <c r="F433" s="69" t="s">
        <v>463</v>
      </c>
      <c r="G433" s="68">
        <v>510703.0</v>
      </c>
      <c r="H433" s="69" t="s">
        <v>480</v>
      </c>
      <c r="I433" s="68">
        <v>5.107032006E9</v>
      </c>
      <c r="J433" s="69" t="s">
        <v>485</v>
      </c>
      <c r="K433" s="70">
        <v>9.51523E8</v>
      </c>
      <c r="L433" s="71">
        <v>7.6216E7</v>
      </c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2">
        <f t="shared" si="41"/>
        <v>0.0</v>
      </c>
      <c r="AA433" s="73">
        <f t="shared" si="42"/>
        <v>7.6216E7</v>
      </c>
      <c r="AB433" s="74">
        <f t="shared" si="43"/>
        <v>1.0</v>
      </c>
      <c r="AC433" s="74">
        <f t="shared" si="44"/>
        <v>0.08009895714554456</v>
      </c>
      <c r="AD433" s="74">
        <f t="shared" si="45"/>
        <v>0.0</v>
      </c>
      <c r="AE433" s="75">
        <f t="shared" si="46"/>
        <v>1.0</v>
      </c>
    </row>
    <row r="434" spans="8:8" ht="15.75" hidden="1">
      <c r="A434" s="67">
        <v>52564.0</v>
      </c>
      <c r="B434" s="68">
        <v>4.0</v>
      </c>
      <c r="C434" s="68">
        <v>51.0</v>
      </c>
      <c r="D434" s="69" t="s">
        <v>57</v>
      </c>
      <c r="E434" s="68">
        <v>5107.0</v>
      </c>
      <c r="F434" s="69" t="s">
        <v>463</v>
      </c>
      <c r="G434" s="68">
        <v>510703.0</v>
      </c>
      <c r="H434" s="69" t="s">
        <v>480</v>
      </c>
      <c r="I434" s="68">
        <v>5.107032007E9</v>
      </c>
      <c r="J434" s="69" t="s">
        <v>486</v>
      </c>
      <c r="K434" s="70">
        <v>8.80703E8</v>
      </c>
      <c r="L434" s="71">
        <v>7.045624E7</v>
      </c>
      <c r="M434" s="71"/>
      <c r="N434" s="71">
        <v>560000.0</v>
      </c>
      <c r="O434" s="71"/>
      <c r="P434" s="71"/>
      <c r="Q434" s="71">
        <v>600000.0</v>
      </c>
      <c r="R434" s="71"/>
      <c r="S434" s="71"/>
      <c r="T434" s="71"/>
      <c r="U434" s="71"/>
      <c r="V434" s="71"/>
      <c r="W434" s="71">
        <v>350000.0</v>
      </c>
      <c r="X434" s="71"/>
      <c r="Y434" s="71">
        <v>1.251E7</v>
      </c>
      <c r="Z434" s="72">
        <f t="shared" si="41"/>
        <v>1.402E7</v>
      </c>
      <c r="AA434" s="73">
        <f t="shared" si="42"/>
        <v>5.643624E7</v>
      </c>
      <c r="AB434" s="74">
        <f t="shared" si="43"/>
        <v>0.8010112376135883</v>
      </c>
      <c r="AC434" s="74">
        <f t="shared" si="44"/>
        <v>0.08</v>
      </c>
      <c r="AD434" s="74">
        <f t="shared" si="45"/>
        <v>0.19898876238641178</v>
      </c>
      <c r="AE434" s="75">
        <f t="shared" si="46"/>
        <v>1.0</v>
      </c>
    </row>
    <row r="435" spans="8:8" ht="15.75" hidden="1">
      <c r="A435" s="67">
        <v>52565.0</v>
      </c>
      <c r="B435" s="68">
        <v>4.0</v>
      </c>
      <c r="C435" s="68">
        <v>51.0</v>
      </c>
      <c r="D435" s="69" t="s">
        <v>57</v>
      </c>
      <c r="E435" s="68">
        <v>5107.0</v>
      </c>
      <c r="F435" s="69" t="s">
        <v>463</v>
      </c>
      <c r="G435" s="68">
        <v>510703.0</v>
      </c>
      <c r="H435" s="69" t="s">
        <v>480</v>
      </c>
      <c r="I435" s="68">
        <v>5.107032008E9</v>
      </c>
      <c r="J435" s="69" t="s">
        <v>487</v>
      </c>
      <c r="K435" s="70">
        <v>8.98592E8</v>
      </c>
      <c r="L435" s="71">
        <v>7.261E7</v>
      </c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>
        <v>900000.0</v>
      </c>
      <c r="Z435" s="72">
        <f t="shared" si="41"/>
        <v>900000.0</v>
      </c>
      <c r="AA435" s="73">
        <f t="shared" si="42"/>
        <v>7.171E7</v>
      </c>
      <c r="AB435" s="74">
        <f t="shared" si="43"/>
        <v>0.9876050130835973</v>
      </c>
      <c r="AC435" s="74">
        <f t="shared" si="44"/>
        <v>0.08080419144617357</v>
      </c>
      <c r="AD435" s="74">
        <f t="shared" si="45"/>
        <v>0.012394986916402699</v>
      </c>
      <c r="AE435" s="75">
        <f t="shared" si="46"/>
        <v>0.9999999999999998</v>
      </c>
    </row>
    <row r="436" spans="8:8" ht="15.75" hidden="1">
      <c r="A436" s="67">
        <v>52566.0</v>
      </c>
      <c r="B436" s="68">
        <v>4.0</v>
      </c>
      <c r="C436" s="68">
        <v>51.0</v>
      </c>
      <c r="D436" s="69" t="s">
        <v>57</v>
      </c>
      <c r="E436" s="68">
        <v>5107.0</v>
      </c>
      <c r="F436" s="69" t="s">
        <v>463</v>
      </c>
      <c r="G436" s="68">
        <v>510703.0</v>
      </c>
      <c r="H436" s="69" t="s">
        <v>480</v>
      </c>
      <c r="I436" s="68">
        <v>5.107032009E9</v>
      </c>
      <c r="J436" s="69" t="s">
        <v>488</v>
      </c>
      <c r="K436" s="70">
        <v>7.86463E8</v>
      </c>
      <c r="L436" s="71">
        <v>6.291704E7</v>
      </c>
      <c r="M436" s="71">
        <v>1.7365E7</v>
      </c>
      <c r="N436" s="71">
        <v>8820000.0</v>
      </c>
      <c r="O436" s="71">
        <v>1180000.0</v>
      </c>
      <c r="P436" s="71">
        <v>4050000.0</v>
      </c>
      <c r="Q436" s="71">
        <v>4005500.0</v>
      </c>
      <c r="R436" s="71">
        <v>1080000.0</v>
      </c>
      <c r="S436" s="71"/>
      <c r="T436" s="71"/>
      <c r="U436" s="71">
        <v>1200000.0</v>
      </c>
      <c r="V436" s="71"/>
      <c r="W436" s="71">
        <v>2500000.0</v>
      </c>
      <c r="X436" s="71"/>
      <c r="Y436" s="71">
        <v>600000.0</v>
      </c>
      <c r="Z436" s="72">
        <f t="shared" si="41"/>
        <v>4.08005E7</v>
      </c>
      <c r="AA436" s="73">
        <f t="shared" si="42"/>
        <v>2.211654E7</v>
      </c>
      <c r="AB436" s="74">
        <f t="shared" si="43"/>
        <v>0.3515190797278448</v>
      </c>
      <c r="AC436" s="74">
        <f t="shared" si="44"/>
        <v>0.08</v>
      </c>
      <c r="AD436" s="74">
        <f t="shared" si="45"/>
        <v>0.6484809202721552</v>
      </c>
      <c r="AE436" s="75">
        <f t="shared" si="46"/>
        <v>1.0</v>
      </c>
    </row>
    <row r="437" spans="8:8" ht="15.75" hidden="1">
      <c r="A437" s="67">
        <v>52567.0</v>
      </c>
      <c r="B437" s="68">
        <v>4.0</v>
      </c>
      <c r="C437" s="68">
        <v>51.0</v>
      </c>
      <c r="D437" s="69" t="s">
        <v>57</v>
      </c>
      <c r="E437" s="68">
        <v>5107.0</v>
      </c>
      <c r="F437" s="69" t="s">
        <v>463</v>
      </c>
      <c r="G437" s="68">
        <v>510703.0</v>
      </c>
      <c r="H437" s="69" t="s">
        <v>480</v>
      </c>
      <c r="I437" s="68">
        <v>5.10703201E9</v>
      </c>
      <c r="J437" s="69" t="s">
        <v>489</v>
      </c>
      <c r="K437" s="70">
        <v>1.106259E9</v>
      </c>
      <c r="L437" s="71">
        <v>8.850072E7</v>
      </c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>
        <v>4.1322E7</v>
      </c>
      <c r="Z437" s="72">
        <f t="shared" si="41"/>
        <v>4.1322E7</v>
      </c>
      <c r="AA437" s="73">
        <f t="shared" si="42"/>
        <v>4.717872E7</v>
      </c>
      <c r="AB437" s="74">
        <f t="shared" si="43"/>
        <v>0.5330885443643848</v>
      </c>
      <c r="AC437" s="74">
        <f t="shared" si="44"/>
        <v>0.08</v>
      </c>
      <c r="AD437" s="74">
        <f t="shared" si="45"/>
        <v>0.46691145563561515</v>
      </c>
      <c r="AE437" s="75">
        <f t="shared" si="46"/>
        <v>1.0</v>
      </c>
    </row>
    <row r="438" spans="8:8" ht="15.75" hidden="1">
      <c r="A438" s="67">
        <v>52568.0</v>
      </c>
      <c r="B438" s="68">
        <v>4.0</v>
      </c>
      <c r="C438" s="68">
        <v>51.0</v>
      </c>
      <c r="D438" s="69" t="s">
        <v>57</v>
      </c>
      <c r="E438" s="68">
        <v>5107.0</v>
      </c>
      <c r="F438" s="69" t="s">
        <v>463</v>
      </c>
      <c r="G438" s="68">
        <v>510703.0</v>
      </c>
      <c r="H438" s="69" t="s">
        <v>480</v>
      </c>
      <c r="I438" s="68">
        <v>5.107032011E9</v>
      </c>
      <c r="J438" s="69" t="s">
        <v>490</v>
      </c>
      <c r="K438" s="70">
        <v>7.57429E8</v>
      </c>
      <c r="L438" s="71">
        <v>1.08238E8</v>
      </c>
      <c r="M438" s="71"/>
      <c r="N438" s="71">
        <v>1.211E7</v>
      </c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>
        <v>600000.0</v>
      </c>
      <c r="Z438" s="72">
        <f t="shared" si="41"/>
        <v>1.271E7</v>
      </c>
      <c r="AA438" s="73">
        <f t="shared" si="42"/>
        <v>9.5528E7</v>
      </c>
      <c r="AB438" s="74">
        <f t="shared" si="43"/>
        <v>0.8825735878342171</v>
      </c>
      <c r="AC438" s="74">
        <f t="shared" si="44"/>
        <v>0.14290184294501532</v>
      </c>
      <c r="AD438" s="74">
        <f t="shared" si="45"/>
        <v>0.11742641216578281</v>
      </c>
      <c r="AE438" s="75">
        <f t="shared" si="46"/>
        <v>1.0</v>
      </c>
    </row>
    <row r="439" spans="8:8" ht="15.75" hidden="1">
      <c r="A439" s="67">
        <v>52569.0</v>
      </c>
      <c r="B439" s="68">
        <v>4.0</v>
      </c>
      <c r="C439" s="68">
        <v>51.0</v>
      </c>
      <c r="D439" s="69" t="s">
        <v>57</v>
      </c>
      <c r="E439" s="68">
        <v>5107.0</v>
      </c>
      <c r="F439" s="69" t="s">
        <v>463</v>
      </c>
      <c r="G439" s="68">
        <v>510703.0</v>
      </c>
      <c r="H439" s="69" t="s">
        <v>480</v>
      </c>
      <c r="I439" s="68">
        <v>5.107032012E9</v>
      </c>
      <c r="J439" s="69" t="s">
        <v>491</v>
      </c>
      <c r="K439" s="70">
        <v>7.4617E8</v>
      </c>
      <c r="L439" s="71">
        <v>5.9922E7</v>
      </c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>
        <v>5596000.0</v>
      </c>
      <c r="Z439" s="72">
        <f t="shared" si="41"/>
        <v>5596000.0</v>
      </c>
      <c r="AA439" s="73">
        <f t="shared" si="42"/>
        <v>5.4326E7</v>
      </c>
      <c r="AB439" s="74">
        <f t="shared" si="43"/>
        <v>0.9066119288408264</v>
      </c>
      <c r="AC439" s="74">
        <f t="shared" si="44"/>
        <v>0.0803060964659528</v>
      </c>
      <c r="AD439" s="74">
        <f t="shared" si="45"/>
        <v>0.0933880711591736</v>
      </c>
      <c r="AE439" s="75">
        <f t="shared" si="46"/>
        <v>0.9999999999999996</v>
      </c>
    </row>
    <row r="440" spans="8:8" s="78" ht="15.75" hidden="1" customFormat="1">
      <c r="A440" s="79">
        <v>52570.0</v>
      </c>
      <c r="B440" s="80">
        <v>4.0</v>
      </c>
      <c r="C440" s="80">
        <v>51.0</v>
      </c>
      <c r="D440" s="81" t="s">
        <v>57</v>
      </c>
      <c r="E440" s="80">
        <v>5107.0</v>
      </c>
      <c r="F440" s="81" t="s">
        <v>463</v>
      </c>
      <c r="G440" s="80">
        <v>510704.0</v>
      </c>
      <c r="H440" s="81" t="s">
        <v>463</v>
      </c>
      <c r="I440" s="80">
        <v>5.107042001E9</v>
      </c>
      <c r="J440" s="81" t="s">
        <v>492</v>
      </c>
      <c r="K440" s="82">
        <v>1.289388E9</v>
      </c>
      <c r="L440" s="83">
        <v>1.048404E8</v>
      </c>
      <c r="M440" s="83"/>
      <c r="N440" s="83">
        <v>5040000.0</v>
      </c>
      <c r="O440" s="83"/>
      <c r="P440" s="83">
        <v>1.0E7</v>
      </c>
      <c r="Q440" s="83">
        <v>3.86E7</v>
      </c>
      <c r="R440" s="83"/>
      <c r="S440" s="83"/>
      <c r="T440" s="83"/>
      <c r="U440" s="83"/>
      <c r="V440" s="83"/>
      <c r="W440" s="83">
        <v>1500000.0</v>
      </c>
      <c r="X440" s="83"/>
      <c r="Y440" s="83">
        <v>7660000.0</v>
      </c>
      <c r="Z440" s="91">
        <f t="shared" si="41"/>
        <v>6.28E7</v>
      </c>
      <c r="AA440" s="92">
        <f t="shared" si="42"/>
        <v>4.20404E7</v>
      </c>
      <c r="AB440" s="84">
        <f t="shared" si="43"/>
        <v>0.40099427320002595</v>
      </c>
      <c r="AC440" s="84">
        <f t="shared" si="44"/>
        <v>0.08131020298001843</v>
      </c>
      <c r="AD440" s="84">
        <f t="shared" si="45"/>
        <v>0.5990057267999741</v>
      </c>
      <c r="AE440" s="85">
        <f t="shared" si="46"/>
        <v>1.0</v>
      </c>
    </row>
    <row r="441" spans="8:8" ht="15.75" hidden="1">
      <c r="A441" s="67">
        <v>52571.0</v>
      </c>
      <c r="B441" s="68">
        <v>4.0</v>
      </c>
      <c r="C441" s="68">
        <v>51.0</v>
      </c>
      <c r="D441" s="69" t="s">
        <v>57</v>
      </c>
      <c r="E441" s="68">
        <v>5107.0</v>
      </c>
      <c r="F441" s="69" t="s">
        <v>463</v>
      </c>
      <c r="G441" s="68">
        <v>510704.0</v>
      </c>
      <c r="H441" s="69" t="s">
        <v>463</v>
      </c>
      <c r="I441" s="68">
        <v>5.107042005E9</v>
      </c>
      <c r="J441" s="69" t="s">
        <v>493</v>
      </c>
      <c r="K441" s="70">
        <v>9.14885E8</v>
      </c>
      <c r="L441" s="71">
        <v>7.9E7</v>
      </c>
      <c r="M441" s="71"/>
      <c r="N441" s="71">
        <v>4740000.0</v>
      </c>
      <c r="O441" s="71"/>
      <c r="P441" s="71"/>
      <c r="Q441" s="71">
        <v>8275000.0</v>
      </c>
      <c r="R441" s="71"/>
      <c r="S441" s="71"/>
      <c r="T441" s="71"/>
      <c r="U441" s="71"/>
      <c r="V441" s="71"/>
      <c r="W441" s="71">
        <v>3108500.0</v>
      </c>
      <c r="X441" s="71"/>
      <c r="Y441" s="71"/>
      <c r="Z441" s="72">
        <f t="shared" si="41"/>
        <v>1.61235E7</v>
      </c>
      <c r="AA441" s="73">
        <f t="shared" si="42"/>
        <v>6.28765E7</v>
      </c>
      <c r="AB441" s="74">
        <f t="shared" si="43"/>
        <v>0.7959050632911392</v>
      </c>
      <c r="AC441" s="74">
        <f t="shared" si="44"/>
        <v>0.08634965050252218</v>
      </c>
      <c r="AD441" s="74">
        <f t="shared" si="45"/>
        <v>0.20409493670886075</v>
      </c>
      <c r="AE441" s="75">
        <f t="shared" si="46"/>
        <v>1.0</v>
      </c>
    </row>
    <row r="442" spans="8:8" ht="15.75" hidden="1">
      <c r="A442" s="67">
        <v>52572.0</v>
      </c>
      <c r="B442" s="68">
        <v>4.0</v>
      </c>
      <c r="C442" s="68">
        <v>51.0</v>
      </c>
      <c r="D442" s="69" t="s">
        <v>57</v>
      </c>
      <c r="E442" s="68">
        <v>5107.0</v>
      </c>
      <c r="F442" s="69" t="s">
        <v>463</v>
      </c>
      <c r="G442" s="68">
        <v>510704.0</v>
      </c>
      <c r="H442" s="69" t="s">
        <v>463</v>
      </c>
      <c r="I442" s="68">
        <v>5.107042006E9</v>
      </c>
      <c r="J442" s="69" t="s">
        <v>494</v>
      </c>
      <c r="K442" s="70">
        <v>1.731689E9</v>
      </c>
      <c r="L442" s="71">
        <v>1.386133E8</v>
      </c>
      <c r="M442" s="71"/>
      <c r="N442" s="71">
        <v>6580000.0</v>
      </c>
      <c r="O442" s="71"/>
      <c r="P442" s="71"/>
      <c r="Q442" s="71">
        <v>500000.0</v>
      </c>
      <c r="R442" s="71"/>
      <c r="S442" s="71"/>
      <c r="T442" s="71"/>
      <c r="U442" s="71"/>
      <c r="V442" s="71"/>
      <c r="W442" s="71"/>
      <c r="X442" s="71"/>
      <c r="Y442" s="71">
        <v>9249000.0</v>
      </c>
      <c r="Z442" s="72">
        <f t="shared" si="41"/>
        <v>1.6329E7</v>
      </c>
      <c r="AA442" s="73">
        <f t="shared" si="42"/>
        <v>1.222843E8</v>
      </c>
      <c r="AB442" s="74">
        <f t="shared" si="43"/>
        <v>0.8821974514711071</v>
      </c>
      <c r="AC442" s="74">
        <f t="shared" si="44"/>
        <v>0.08004514667472046</v>
      </c>
      <c r="AD442" s="74">
        <f t="shared" si="45"/>
        <v>0.11780254852889296</v>
      </c>
      <c r="AE442" s="75">
        <f t="shared" si="46"/>
        <v>1.0</v>
      </c>
    </row>
    <row r="443" spans="8:8" ht="15.75" hidden="1">
      <c r="A443" s="67">
        <v>52573.0</v>
      </c>
      <c r="B443" s="68">
        <v>4.0</v>
      </c>
      <c r="C443" s="68">
        <v>51.0</v>
      </c>
      <c r="D443" s="69" t="s">
        <v>57</v>
      </c>
      <c r="E443" s="68">
        <v>5107.0</v>
      </c>
      <c r="F443" s="69" t="s">
        <v>463</v>
      </c>
      <c r="G443" s="68">
        <v>510704.0</v>
      </c>
      <c r="H443" s="69" t="s">
        <v>463</v>
      </c>
      <c r="I443" s="68">
        <v>5.107042007E9</v>
      </c>
      <c r="J443" s="69" t="s">
        <v>495</v>
      </c>
      <c r="K443" s="70">
        <v>1.465387E9</v>
      </c>
      <c r="L443" s="71">
        <v>1.48435E8</v>
      </c>
      <c r="M443" s="71"/>
      <c r="N443" s="71">
        <v>2545000.0</v>
      </c>
      <c r="O443" s="71"/>
      <c r="P443" s="71"/>
      <c r="Q443" s="71">
        <v>1.17E7</v>
      </c>
      <c r="R443" s="71"/>
      <c r="S443" s="71"/>
      <c r="T443" s="71"/>
      <c r="U443" s="71"/>
      <c r="V443" s="71"/>
      <c r="W443" s="71"/>
      <c r="X443" s="71"/>
      <c r="Y443" s="71">
        <v>3.7425E7</v>
      </c>
      <c r="Z443" s="72">
        <f t="shared" si="41"/>
        <v>5.167E7</v>
      </c>
      <c r="AA443" s="73">
        <f t="shared" si="42"/>
        <v>9.6765E7</v>
      </c>
      <c r="AB443" s="74">
        <f t="shared" si="43"/>
        <v>0.6519015057095698</v>
      </c>
      <c r="AC443" s="74">
        <f t="shared" si="44"/>
        <v>0.10129406088630512</v>
      </c>
      <c r="AD443" s="74">
        <f t="shared" si="45"/>
        <v>0.34809849429043016</v>
      </c>
      <c r="AE443" s="75">
        <f t="shared" si="46"/>
        <v>1.0</v>
      </c>
    </row>
    <row r="444" spans="8:8" ht="15.75" hidden="1">
      <c r="A444" s="67">
        <v>52574.0</v>
      </c>
      <c r="B444" s="68">
        <v>4.0</v>
      </c>
      <c r="C444" s="68">
        <v>51.0</v>
      </c>
      <c r="D444" s="69" t="s">
        <v>57</v>
      </c>
      <c r="E444" s="68">
        <v>5107.0</v>
      </c>
      <c r="F444" s="69" t="s">
        <v>463</v>
      </c>
      <c r="G444" s="68">
        <v>510704.0</v>
      </c>
      <c r="H444" s="69" t="s">
        <v>463</v>
      </c>
      <c r="I444" s="68">
        <v>5.107042008E9</v>
      </c>
      <c r="J444" s="69" t="s">
        <v>496</v>
      </c>
      <c r="K444" s="70">
        <v>1.262351E9</v>
      </c>
      <c r="L444" s="71">
        <v>1.05501061E8</v>
      </c>
      <c r="M444" s="71"/>
      <c r="N444" s="71"/>
      <c r="O444" s="71"/>
      <c r="P444" s="71"/>
      <c r="Q444" s="71">
        <v>3.095E7</v>
      </c>
      <c r="R444" s="71"/>
      <c r="S444" s="71"/>
      <c r="T444" s="71"/>
      <c r="U444" s="71"/>
      <c r="V444" s="71"/>
      <c r="W444" s="71"/>
      <c r="X444" s="71"/>
      <c r="Y444" s="71"/>
      <c r="Z444" s="72">
        <f t="shared" si="41"/>
        <v>3.095E7</v>
      </c>
      <c r="AA444" s="73">
        <f t="shared" si="42"/>
        <v>7.4551061E7</v>
      </c>
      <c r="AB444" s="74">
        <f t="shared" si="43"/>
        <v>0.7066380213939271</v>
      </c>
      <c r="AC444" s="74">
        <f t="shared" si="44"/>
        <v>0.08357506034375542</v>
      </c>
      <c r="AD444" s="74">
        <f t="shared" si="45"/>
        <v>0.293361978606073</v>
      </c>
      <c r="AE444" s="75">
        <f t="shared" si="46"/>
        <v>1.0</v>
      </c>
    </row>
    <row r="445" spans="8:8" ht="15.75" hidden="1">
      <c r="A445" s="67">
        <v>52575.0</v>
      </c>
      <c r="B445" s="68">
        <v>4.0</v>
      </c>
      <c r="C445" s="68">
        <v>51.0</v>
      </c>
      <c r="D445" s="69" t="s">
        <v>57</v>
      </c>
      <c r="E445" s="68">
        <v>5107.0</v>
      </c>
      <c r="F445" s="69" t="s">
        <v>463</v>
      </c>
      <c r="G445" s="68">
        <v>510704.0</v>
      </c>
      <c r="H445" s="69" t="s">
        <v>463</v>
      </c>
      <c r="I445" s="68">
        <v>5.107042009E9</v>
      </c>
      <c r="J445" s="69" t="s">
        <v>497</v>
      </c>
      <c r="K445" s="70">
        <v>1.025814E9</v>
      </c>
      <c r="L445" s="71">
        <v>9.259935E7</v>
      </c>
      <c r="M445" s="71"/>
      <c r="N445" s="71">
        <v>3.114E7</v>
      </c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>
        <v>1.58408E7</v>
      </c>
      <c r="Z445" s="72">
        <f t="shared" si="41"/>
        <v>4.69808E7</v>
      </c>
      <c r="AA445" s="73">
        <f t="shared" si="42"/>
        <v>4.561855E7</v>
      </c>
      <c r="AB445" s="74">
        <f t="shared" si="43"/>
        <v>0.49264438681265044</v>
      </c>
      <c r="AC445" s="74">
        <f t="shared" si="44"/>
        <v>0.09026914235914113</v>
      </c>
      <c r="AD445" s="74">
        <f t="shared" si="45"/>
        <v>0.5073556131873496</v>
      </c>
      <c r="AE445" s="75">
        <f t="shared" si="46"/>
        <v>1.0</v>
      </c>
    </row>
    <row r="446" spans="8:8" ht="15.75" hidden="1">
      <c r="A446" s="67">
        <v>52576.0</v>
      </c>
      <c r="B446" s="68">
        <v>4.0</v>
      </c>
      <c r="C446" s="68">
        <v>51.0</v>
      </c>
      <c r="D446" s="69" t="s">
        <v>57</v>
      </c>
      <c r="E446" s="68">
        <v>5107.0</v>
      </c>
      <c r="F446" s="69" t="s">
        <v>463</v>
      </c>
      <c r="G446" s="68">
        <v>510704.0</v>
      </c>
      <c r="H446" s="69" t="s">
        <v>463</v>
      </c>
      <c r="I446" s="68">
        <v>5.10704201E9</v>
      </c>
      <c r="J446" s="69" t="s">
        <v>498</v>
      </c>
      <c r="K446" s="70">
        <v>8.98415E8</v>
      </c>
      <c r="L446" s="71">
        <v>8.98E7</v>
      </c>
      <c r="M446" s="71"/>
      <c r="N446" s="71">
        <v>3.4815E7</v>
      </c>
      <c r="O446" s="71"/>
      <c r="P446" s="71"/>
      <c r="Q446" s="71">
        <v>1.08E7</v>
      </c>
      <c r="R446" s="71"/>
      <c r="S446" s="71"/>
      <c r="T446" s="71"/>
      <c r="U446" s="71">
        <v>7200000.0</v>
      </c>
      <c r="V446" s="71"/>
      <c r="W446" s="71"/>
      <c r="X446" s="71"/>
      <c r="Y446" s="71">
        <v>367500.0</v>
      </c>
      <c r="Z446" s="72">
        <f t="shared" si="41"/>
        <v>5.31825E7</v>
      </c>
      <c r="AA446" s="73">
        <f t="shared" si="42"/>
        <v>3.66175E7</v>
      </c>
      <c r="AB446" s="74">
        <f t="shared" si="43"/>
        <v>0.4077672605790646</v>
      </c>
      <c r="AC446" s="74">
        <f t="shared" si="44"/>
        <v>0.09995380753883228</v>
      </c>
      <c r="AD446" s="74">
        <f t="shared" si="45"/>
        <v>0.5922327394209355</v>
      </c>
      <c r="AE446" s="75">
        <f t="shared" si="46"/>
        <v>1.0000000000000009</v>
      </c>
    </row>
    <row r="447" spans="8:8" ht="15.75" hidden="1">
      <c r="A447" s="67">
        <v>52577.0</v>
      </c>
      <c r="B447" s="68">
        <v>4.0</v>
      </c>
      <c r="C447" s="68">
        <v>51.0</v>
      </c>
      <c r="D447" s="69" t="s">
        <v>57</v>
      </c>
      <c r="E447" s="68">
        <v>5107.0</v>
      </c>
      <c r="F447" s="69" t="s">
        <v>463</v>
      </c>
      <c r="G447" s="68">
        <v>510704.0</v>
      </c>
      <c r="H447" s="69" t="s">
        <v>463</v>
      </c>
      <c r="I447" s="68">
        <v>5.107042011E9</v>
      </c>
      <c r="J447" s="69" t="s">
        <v>499</v>
      </c>
      <c r="K447" s="70">
        <v>1.063748E9</v>
      </c>
      <c r="L447" s="105">
        <v>1.2285818992E8</v>
      </c>
      <c r="M447" s="71"/>
      <c r="N447" s="71">
        <v>2.455E7</v>
      </c>
      <c r="O447" s="71"/>
      <c r="P447" s="71"/>
      <c r="Q447" s="71">
        <v>2.7026E7</v>
      </c>
      <c r="R447" s="71"/>
      <c r="S447" s="71"/>
      <c r="T447" s="71"/>
      <c r="U447" s="71"/>
      <c r="V447" s="71"/>
      <c r="W447" s="71"/>
      <c r="X447" s="71"/>
      <c r="Y447" s="71">
        <v>3575500.0</v>
      </c>
      <c r="Z447" s="72">
        <f t="shared" si="41"/>
        <v>5.51515E7</v>
      </c>
      <c r="AA447" s="73">
        <f t="shared" si="42"/>
        <v>6.770668992E7</v>
      </c>
      <c r="AB447" s="74">
        <f t="shared" si="43"/>
        <v>0.551096267689502</v>
      </c>
      <c r="AC447" s="74">
        <f t="shared" si="44"/>
        <v>0.11549557782482317</v>
      </c>
      <c r="AD447" s="74">
        <f t="shared" si="45"/>
        <v>0.44890373231049796</v>
      </c>
      <c r="AE447" s="75">
        <f t="shared" si="46"/>
        <v>1.0</v>
      </c>
    </row>
    <row r="448" spans="8:8" s="78" ht="15.75" hidden="1" customFormat="1">
      <c r="A448" s="79">
        <v>52578.0</v>
      </c>
      <c r="B448" s="80">
        <v>4.0</v>
      </c>
      <c r="C448" s="80">
        <v>51.0</v>
      </c>
      <c r="D448" s="81" t="s">
        <v>57</v>
      </c>
      <c r="E448" s="80">
        <v>5107.0</v>
      </c>
      <c r="F448" s="81" t="s">
        <v>463</v>
      </c>
      <c r="G448" s="80">
        <v>510705.0</v>
      </c>
      <c r="H448" s="81" t="s">
        <v>500</v>
      </c>
      <c r="I448" s="80">
        <v>5.107052001E9</v>
      </c>
      <c r="J448" s="81" t="s">
        <v>501</v>
      </c>
      <c r="K448" s="82">
        <v>1.269368E9</v>
      </c>
      <c r="L448" s="83">
        <v>1.74446247E8</v>
      </c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91">
        <f t="shared" si="41"/>
        <v>0.0</v>
      </c>
      <c r="AA448" s="92">
        <f t="shared" si="42"/>
        <v>1.74446247E8</v>
      </c>
      <c r="AB448" s="84">
        <f t="shared" si="43"/>
        <v>1.0</v>
      </c>
      <c r="AC448" s="84">
        <f t="shared" si="44"/>
        <v>0.13742763879347833</v>
      </c>
      <c r="AD448" s="84">
        <f t="shared" si="45"/>
        <v>0.0</v>
      </c>
      <c r="AE448" s="85">
        <f t="shared" si="46"/>
        <v>1.0</v>
      </c>
    </row>
    <row r="449" spans="8:8" ht="15.75" hidden="1">
      <c r="A449" s="67">
        <v>52579.0</v>
      </c>
      <c r="B449" s="68">
        <v>4.0</v>
      </c>
      <c r="C449" s="68">
        <v>51.0</v>
      </c>
      <c r="D449" s="69" t="s">
        <v>57</v>
      </c>
      <c r="E449" s="68">
        <v>5107.0</v>
      </c>
      <c r="F449" s="69" t="s">
        <v>463</v>
      </c>
      <c r="G449" s="68">
        <v>510705.0</v>
      </c>
      <c r="H449" s="69" t="s">
        <v>500</v>
      </c>
      <c r="I449" s="68">
        <v>5.107052002E9</v>
      </c>
      <c r="J449" s="69" t="s">
        <v>502</v>
      </c>
      <c r="K449" s="70">
        <v>8.83199E8</v>
      </c>
      <c r="L449" s="71">
        <v>7.0656363E7</v>
      </c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2">
        <f t="shared" si="41"/>
        <v>0.0</v>
      </c>
      <c r="AA449" s="73">
        <f t="shared" si="42"/>
        <v>7.0656363E7</v>
      </c>
      <c r="AB449" s="74">
        <f t="shared" si="43"/>
        <v>1.0</v>
      </c>
      <c r="AC449" s="74">
        <f t="shared" si="44"/>
        <v>0.08000050158571284</v>
      </c>
      <c r="AD449" s="74">
        <f t="shared" si="45"/>
        <v>0.0</v>
      </c>
      <c r="AE449" s="75">
        <f t="shared" si="46"/>
        <v>1.0</v>
      </c>
    </row>
    <row r="450" spans="8:8" ht="15.75" hidden="1">
      <c r="A450" s="67">
        <v>52580.0</v>
      </c>
      <c r="B450" s="68">
        <v>4.0</v>
      </c>
      <c r="C450" s="68">
        <v>51.0</v>
      </c>
      <c r="D450" s="69" t="s">
        <v>57</v>
      </c>
      <c r="E450" s="68">
        <v>5107.0</v>
      </c>
      <c r="F450" s="69" t="s">
        <v>463</v>
      </c>
      <c r="G450" s="68">
        <v>510705.0</v>
      </c>
      <c r="H450" s="69" t="s">
        <v>500</v>
      </c>
      <c r="I450" s="68">
        <v>5.107052003E9</v>
      </c>
      <c r="J450" s="69" t="s">
        <v>503</v>
      </c>
      <c r="K450" s="70">
        <v>2.007284E9</v>
      </c>
      <c r="L450" s="71">
        <v>2.0778887E8</v>
      </c>
      <c r="M450" s="71">
        <v>1.74455E7</v>
      </c>
      <c r="N450" s="71">
        <v>1.562E7</v>
      </c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>
        <v>1530000.0</v>
      </c>
      <c r="Z450" s="72">
        <f t="shared" si="41"/>
        <v>3.45955E7</v>
      </c>
      <c r="AA450" s="73">
        <f t="shared" si="42"/>
        <v>1.7319337E8</v>
      </c>
      <c r="AB450" s="74">
        <f t="shared" si="43"/>
        <v>0.8335064818438062</v>
      </c>
      <c r="AC450" s="74">
        <f t="shared" si="44"/>
        <v>0.10351742453982596</v>
      </c>
      <c r="AD450" s="74">
        <f t="shared" si="45"/>
        <v>0.16649351815619384</v>
      </c>
      <c r="AE450" s="75">
        <f t="shared" si="46"/>
        <v>1.0</v>
      </c>
    </row>
    <row r="451" spans="8:8" ht="15.75" hidden="1">
      <c r="A451" s="67">
        <v>52581.0</v>
      </c>
      <c r="B451" s="68">
        <v>4.0</v>
      </c>
      <c r="C451" s="68">
        <v>51.0</v>
      </c>
      <c r="D451" s="69" t="s">
        <v>57</v>
      </c>
      <c r="E451" s="68">
        <v>5107.0</v>
      </c>
      <c r="F451" s="69" t="s">
        <v>463</v>
      </c>
      <c r="G451" s="68">
        <v>510705.0</v>
      </c>
      <c r="H451" s="69" t="s">
        <v>500</v>
      </c>
      <c r="I451" s="68">
        <v>5.107052004E9</v>
      </c>
      <c r="J451" s="69" t="s">
        <v>141</v>
      </c>
      <c r="K451" s="70">
        <v>1.192866E9</v>
      </c>
      <c r="L451" s="71">
        <v>9.545E7</v>
      </c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2">
        <f t="shared" si="41"/>
        <v>0.0</v>
      </c>
      <c r="AA451" s="73">
        <f t="shared" si="42"/>
        <v>9.545E7</v>
      </c>
      <c r="AB451" s="74">
        <f t="shared" si="43"/>
        <v>1.0</v>
      </c>
      <c r="AC451" s="74">
        <f t="shared" si="44"/>
        <v>0.0800173699309059</v>
      </c>
      <c r="AD451" s="74">
        <f t="shared" si="45"/>
        <v>0.0</v>
      </c>
      <c r="AE451" s="75">
        <f t="shared" si="46"/>
        <v>1.0</v>
      </c>
    </row>
    <row r="452" spans="8:8" ht="15.75" hidden="1">
      <c r="A452" s="67">
        <v>52582.0</v>
      </c>
      <c r="B452" s="68">
        <v>4.0</v>
      </c>
      <c r="C452" s="68">
        <v>51.0</v>
      </c>
      <c r="D452" s="69" t="s">
        <v>57</v>
      </c>
      <c r="E452" s="68">
        <v>5107.0</v>
      </c>
      <c r="F452" s="69" t="s">
        <v>463</v>
      </c>
      <c r="G452" s="68">
        <v>510705.0</v>
      </c>
      <c r="H452" s="69" t="s">
        <v>500</v>
      </c>
      <c r="I452" s="68">
        <v>5.107052005E9</v>
      </c>
      <c r="J452" s="69" t="s">
        <v>500</v>
      </c>
      <c r="K452" s="70">
        <v>1.013724E9</v>
      </c>
      <c r="L452" s="71">
        <v>9.13E7</v>
      </c>
      <c r="M452" s="71"/>
      <c r="N452" s="71">
        <v>4.035E7</v>
      </c>
      <c r="O452" s="71">
        <v>1.0E7</v>
      </c>
      <c r="P452" s="71"/>
      <c r="Q452" s="71"/>
      <c r="R452" s="71"/>
      <c r="S452" s="71"/>
      <c r="T452" s="71"/>
      <c r="U452" s="71"/>
      <c r="V452" s="71"/>
      <c r="W452" s="71"/>
      <c r="X452" s="71"/>
      <c r="Y452" s="71">
        <v>1160000.0</v>
      </c>
      <c r="Z452" s="72">
        <f t="shared" si="41"/>
        <v>5.151E7</v>
      </c>
      <c r="AA452" s="73">
        <f t="shared" si="42"/>
        <v>3.979E7</v>
      </c>
      <c r="AB452" s="74">
        <f t="shared" si="43"/>
        <v>0.435815991237678</v>
      </c>
      <c r="AC452" s="74">
        <f t="shared" si="44"/>
        <v>0.0900639621830005</v>
      </c>
      <c r="AD452" s="74">
        <f t="shared" si="45"/>
        <v>0.564184008762322</v>
      </c>
      <c r="AE452" s="75">
        <f t="shared" si="46"/>
        <v>1.0</v>
      </c>
    </row>
    <row r="453" spans="8:8" ht="15.75" hidden="1">
      <c r="A453" s="67">
        <v>52583.0</v>
      </c>
      <c r="B453" s="68">
        <v>4.0</v>
      </c>
      <c r="C453" s="68">
        <v>51.0</v>
      </c>
      <c r="D453" s="69" t="s">
        <v>57</v>
      </c>
      <c r="E453" s="68">
        <v>5107.0</v>
      </c>
      <c r="F453" s="69" t="s">
        <v>463</v>
      </c>
      <c r="G453" s="68">
        <v>510705.0</v>
      </c>
      <c r="H453" s="69" t="s">
        <v>500</v>
      </c>
      <c r="I453" s="68">
        <v>5.107052006E9</v>
      </c>
      <c r="J453" s="69" t="s">
        <v>504</v>
      </c>
      <c r="K453" s="70">
        <v>9.95226E8</v>
      </c>
      <c r="L453" s="71">
        <v>8.415E7</v>
      </c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2">
        <f t="shared" si="41"/>
        <v>0.0</v>
      </c>
      <c r="AA453" s="73">
        <f t="shared" si="42"/>
        <v>8.415E7</v>
      </c>
      <c r="AB453" s="74">
        <f t="shared" si="43"/>
        <v>1.0</v>
      </c>
      <c r="AC453" s="74">
        <f t="shared" si="44"/>
        <v>0.0845536591688722</v>
      </c>
      <c r="AD453" s="74">
        <f t="shared" si="45"/>
        <v>0.0</v>
      </c>
      <c r="AE453" s="75">
        <f t="shared" si="46"/>
        <v>1.0</v>
      </c>
    </row>
    <row r="454" spans="8:8" ht="15.75" hidden="1">
      <c r="A454" s="67">
        <v>52584.0</v>
      </c>
      <c r="B454" s="68">
        <v>4.0</v>
      </c>
      <c r="C454" s="68">
        <v>51.0</v>
      </c>
      <c r="D454" s="69" t="s">
        <v>57</v>
      </c>
      <c r="E454" s="68">
        <v>5107.0</v>
      </c>
      <c r="F454" s="69" t="s">
        <v>463</v>
      </c>
      <c r="G454" s="68">
        <v>510705.0</v>
      </c>
      <c r="H454" s="69" t="s">
        <v>500</v>
      </c>
      <c r="I454" s="68">
        <v>5.107052007E9</v>
      </c>
      <c r="J454" s="69" t="s">
        <v>505</v>
      </c>
      <c r="K454" s="70">
        <v>1.741913E9</v>
      </c>
      <c r="L454" s="71">
        <v>1.62634936E8</v>
      </c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2">
        <f t="shared" si="41"/>
        <v>0.0</v>
      </c>
      <c r="AA454" s="73">
        <f t="shared" si="42"/>
        <v>1.62634936E8</v>
      </c>
      <c r="AB454" s="74">
        <f t="shared" si="43"/>
        <v>1.0</v>
      </c>
      <c r="AC454" s="74">
        <f t="shared" si="44"/>
        <v>0.09336570540549384</v>
      </c>
      <c r="AD454" s="74">
        <f t="shared" si="45"/>
        <v>0.0</v>
      </c>
      <c r="AE454" s="75">
        <f t="shared" si="46"/>
        <v>1.0</v>
      </c>
    </row>
    <row r="455" spans="8:8" ht="15.75" hidden="1">
      <c r="A455" s="67">
        <v>52585.0</v>
      </c>
      <c r="B455" s="68">
        <v>4.0</v>
      </c>
      <c r="C455" s="68">
        <v>51.0</v>
      </c>
      <c r="D455" s="69" t="s">
        <v>57</v>
      </c>
      <c r="E455" s="68">
        <v>5107.0</v>
      </c>
      <c r="F455" s="69" t="s">
        <v>463</v>
      </c>
      <c r="G455" s="68">
        <v>510705.0</v>
      </c>
      <c r="H455" s="69" t="s">
        <v>500</v>
      </c>
      <c r="I455" s="68">
        <v>5.107052008E9</v>
      </c>
      <c r="J455" s="69" t="s">
        <v>506</v>
      </c>
      <c r="K455" s="70">
        <v>8.30304E8</v>
      </c>
      <c r="L455" s="71">
        <v>7.6197E7</v>
      </c>
      <c r="M455" s="71"/>
      <c r="N455" s="71">
        <v>1.836E7</v>
      </c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>
        <v>200000.0</v>
      </c>
      <c r="Z455" s="72">
        <f t="shared" si="41"/>
        <v>1.856E7</v>
      </c>
      <c r="AA455" s="73">
        <f t="shared" si="42"/>
        <v>5.7637E7</v>
      </c>
      <c r="AB455" s="74">
        <f t="shared" si="43"/>
        <v>0.7564208564641652</v>
      </c>
      <c r="AC455" s="74">
        <f t="shared" si="44"/>
        <v>0.09177000231240606</v>
      </c>
      <c r="AD455" s="74">
        <f t="shared" si="45"/>
        <v>0.24357914353583474</v>
      </c>
      <c r="AE455" s="75">
        <f t="shared" si="46"/>
        <v>1.0</v>
      </c>
    </row>
    <row r="456" spans="8:8" ht="15.75" hidden="1">
      <c r="A456" s="67">
        <v>52586.0</v>
      </c>
      <c r="B456" s="68">
        <v>4.0</v>
      </c>
      <c r="C456" s="68">
        <v>51.0</v>
      </c>
      <c r="D456" s="69" t="s">
        <v>57</v>
      </c>
      <c r="E456" s="68">
        <v>5107.0</v>
      </c>
      <c r="F456" s="69" t="s">
        <v>463</v>
      </c>
      <c r="G456" s="68">
        <v>510705.0</v>
      </c>
      <c r="H456" s="69" t="s">
        <v>500</v>
      </c>
      <c r="I456" s="68">
        <v>5.107052009E9</v>
      </c>
      <c r="J456" s="69" t="s">
        <v>507</v>
      </c>
      <c r="K456" s="70">
        <v>1.422589E9</v>
      </c>
      <c r="L456" s="71">
        <v>1.1380712E8</v>
      </c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>
        <v>3.1548E7</v>
      </c>
      <c r="Z456" s="72">
        <f t="shared" si="47" ref="Z456:Z519">SUM(M456:Y456)</f>
        <v>3.1548E7</v>
      </c>
      <c r="AA456" s="73">
        <f t="shared" si="48" ref="AA456:AA519">L456-Z456</f>
        <v>8.225912E7</v>
      </c>
      <c r="AB456" s="74">
        <f t="shared" si="49" ref="AB456:AB519">AA456/L456</f>
        <v>0.722794145041189</v>
      </c>
      <c r="AC456" s="74">
        <f t="shared" si="50" ref="AC456:AC519">L456/K456</f>
        <v>0.08</v>
      </c>
      <c r="AD456" s="74">
        <f t="shared" si="51" ref="AD456:AD519">Z456/L456</f>
        <v>0.277205854958811</v>
      </c>
      <c r="AE456" s="75">
        <f t="shared" si="52" ref="AE456:AE519">AD456+AB456</f>
        <v>1.0</v>
      </c>
    </row>
    <row r="457" spans="8:8" ht="15.75" hidden="1">
      <c r="A457" s="67">
        <v>52587.0</v>
      </c>
      <c r="B457" s="68">
        <v>4.0</v>
      </c>
      <c r="C457" s="68">
        <v>51.0</v>
      </c>
      <c r="D457" s="69" t="s">
        <v>57</v>
      </c>
      <c r="E457" s="68">
        <v>5107.0</v>
      </c>
      <c r="F457" s="69" t="s">
        <v>463</v>
      </c>
      <c r="G457" s="68">
        <v>510705.0</v>
      </c>
      <c r="H457" s="69" t="s">
        <v>500</v>
      </c>
      <c r="I457" s="68">
        <v>5.10705201E9</v>
      </c>
      <c r="J457" s="69" t="s">
        <v>508</v>
      </c>
      <c r="K457" s="70">
        <v>1.243196E9</v>
      </c>
      <c r="L457" s="71">
        <v>1.05981668E8</v>
      </c>
      <c r="M457" s="71"/>
      <c r="N457" s="71">
        <v>4.086E7</v>
      </c>
      <c r="O457" s="71"/>
      <c r="P457" s="71"/>
      <c r="Q457" s="71"/>
      <c r="R457" s="71"/>
      <c r="S457" s="71"/>
      <c r="T457" s="71">
        <v>190000.0</v>
      </c>
      <c r="U457" s="71"/>
      <c r="V457" s="71"/>
      <c r="W457" s="71"/>
      <c r="X457" s="71"/>
      <c r="Y457" s="71">
        <v>260000.0</v>
      </c>
      <c r="Z457" s="72">
        <f t="shared" si="47"/>
        <v>4.131E7</v>
      </c>
      <c r="AA457" s="73">
        <f t="shared" si="48"/>
        <v>6.4671668E7</v>
      </c>
      <c r="AB457" s="74">
        <f t="shared" si="49"/>
        <v>0.6102156082314161</v>
      </c>
      <c r="AC457" s="74">
        <f t="shared" si="50"/>
        <v>0.08524936373669156</v>
      </c>
      <c r="AD457" s="74">
        <f t="shared" si="51"/>
        <v>0.389784391768584</v>
      </c>
      <c r="AE457" s="75">
        <f t="shared" si="52"/>
        <v>1.0</v>
      </c>
    </row>
    <row r="458" spans="8:8" ht="15.75" hidden="1">
      <c r="A458" s="67">
        <v>52588.0</v>
      </c>
      <c r="B458" s="68">
        <v>4.0</v>
      </c>
      <c r="C458" s="68">
        <v>51.0</v>
      </c>
      <c r="D458" s="69" t="s">
        <v>57</v>
      </c>
      <c r="E458" s="68">
        <v>5107.0</v>
      </c>
      <c r="F458" s="69" t="s">
        <v>463</v>
      </c>
      <c r="G458" s="68">
        <v>510705.0</v>
      </c>
      <c r="H458" s="69" t="s">
        <v>500</v>
      </c>
      <c r="I458" s="68">
        <v>5.107052011E9</v>
      </c>
      <c r="J458" s="69" t="s">
        <v>509</v>
      </c>
      <c r="K458" s="70">
        <v>1.202332E9</v>
      </c>
      <c r="L458" s="71">
        <v>1.263445E8</v>
      </c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>
        <v>4.12E7</v>
      </c>
      <c r="Z458" s="72">
        <f t="shared" si="47"/>
        <v>4.12E7</v>
      </c>
      <c r="AA458" s="73">
        <f t="shared" si="48"/>
        <v>8.51445E7</v>
      </c>
      <c r="AB458" s="74">
        <f t="shared" si="49"/>
        <v>0.6739074514521803</v>
      </c>
      <c r="AC458" s="74">
        <f t="shared" si="50"/>
        <v>0.10508287228485975</v>
      </c>
      <c r="AD458" s="74">
        <f t="shared" si="51"/>
        <v>0.32609254854781966</v>
      </c>
      <c r="AE458" s="75">
        <f t="shared" si="52"/>
        <v>1.0</v>
      </c>
    </row>
    <row r="459" spans="8:8" ht="15.75" hidden="1">
      <c r="A459" s="67">
        <v>52589.0</v>
      </c>
      <c r="B459" s="68">
        <v>4.0</v>
      </c>
      <c r="C459" s="68">
        <v>51.0</v>
      </c>
      <c r="D459" s="69" t="s">
        <v>57</v>
      </c>
      <c r="E459" s="68">
        <v>5107.0</v>
      </c>
      <c r="F459" s="69" t="s">
        <v>463</v>
      </c>
      <c r="G459" s="68">
        <v>510705.0</v>
      </c>
      <c r="H459" s="69" t="s">
        <v>500</v>
      </c>
      <c r="I459" s="68">
        <v>5.107052012E9</v>
      </c>
      <c r="J459" s="69" t="s">
        <v>510</v>
      </c>
      <c r="K459" s="70">
        <v>9.92351E8</v>
      </c>
      <c r="L459" s="71">
        <v>8.4999E7</v>
      </c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2">
        <f t="shared" si="47"/>
        <v>0.0</v>
      </c>
      <c r="AA459" s="73">
        <f t="shared" si="48"/>
        <v>8.4999E7</v>
      </c>
      <c r="AB459" s="74">
        <f t="shared" si="49"/>
        <v>1.0</v>
      </c>
      <c r="AC459" s="74">
        <f t="shared" si="50"/>
        <v>0.08565416873666676</v>
      </c>
      <c r="AD459" s="74">
        <f t="shared" si="51"/>
        <v>0.0</v>
      </c>
      <c r="AE459" s="75">
        <f t="shared" si="52"/>
        <v>1.0</v>
      </c>
    </row>
    <row r="460" spans="8:8" ht="15.75" hidden="1">
      <c r="A460" s="67">
        <v>52590.0</v>
      </c>
      <c r="B460" s="68">
        <v>4.0</v>
      </c>
      <c r="C460" s="68">
        <v>51.0</v>
      </c>
      <c r="D460" s="69" t="s">
        <v>57</v>
      </c>
      <c r="E460" s="68">
        <v>5107.0</v>
      </c>
      <c r="F460" s="69" t="s">
        <v>463</v>
      </c>
      <c r="G460" s="68">
        <v>510705.0</v>
      </c>
      <c r="H460" s="69" t="s">
        <v>500</v>
      </c>
      <c r="I460" s="68">
        <v>5.107052013E9</v>
      </c>
      <c r="J460" s="69" t="s">
        <v>511</v>
      </c>
      <c r="K460" s="70">
        <v>9.08995E8</v>
      </c>
      <c r="L460" s="71">
        <v>7.642E7</v>
      </c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2">
        <f t="shared" si="47"/>
        <v>0.0</v>
      </c>
      <c r="AA460" s="73">
        <f t="shared" si="48"/>
        <v>7.642E7</v>
      </c>
      <c r="AB460" s="74">
        <f t="shared" si="49"/>
        <v>1.0</v>
      </c>
      <c r="AC460" s="74">
        <f t="shared" si="50"/>
        <v>0.0840708694767298</v>
      </c>
      <c r="AD460" s="74">
        <f t="shared" si="51"/>
        <v>0.0</v>
      </c>
      <c r="AE460" s="75">
        <f t="shared" si="52"/>
        <v>1.0</v>
      </c>
    </row>
    <row r="461" spans="8:8" ht="15.75" hidden="1">
      <c r="A461" s="67">
        <v>52591.0</v>
      </c>
      <c r="B461" s="68">
        <v>4.0</v>
      </c>
      <c r="C461" s="68">
        <v>51.0</v>
      </c>
      <c r="D461" s="69" t="s">
        <v>57</v>
      </c>
      <c r="E461" s="68">
        <v>5107.0</v>
      </c>
      <c r="F461" s="69" t="s">
        <v>463</v>
      </c>
      <c r="G461" s="68">
        <v>510705.0</v>
      </c>
      <c r="H461" s="69" t="s">
        <v>500</v>
      </c>
      <c r="I461" s="68">
        <v>5.107052014E9</v>
      </c>
      <c r="J461" s="69" t="s">
        <v>512</v>
      </c>
      <c r="K461" s="70">
        <v>1.155784E9</v>
      </c>
      <c r="L461" s="71">
        <v>1.663235E8</v>
      </c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2">
        <f t="shared" si="47"/>
        <v>0.0</v>
      </c>
      <c r="AA461" s="73">
        <f t="shared" si="48"/>
        <v>1.663235E8</v>
      </c>
      <c r="AB461" s="74">
        <f t="shared" si="49"/>
        <v>1.0</v>
      </c>
      <c r="AC461" s="74">
        <f t="shared" si="50"/>
        <v>0.14390534909637095</v>
      </c>
      <c r="AD461" s="74">
        <f t="shared" si="51"/>
        <v>0.0</v>
      </c>
      <c r="AE461" s="75">
        <f t="shared" si="52"/>
        <v>1.0</v>
      </c>
    </row>
    <row r="462" spans="8:8" s="78" ht="15.75" hidden="1" customFormat="1">
      <c r="A462" s="79">
        <v>52592.0</v>
      </c>
      <c r="B462" s="80">
        <v>4.0</v>
      </c>
      <c r="C462" s="80">
        <v>51.0</v>
      </c>
      <c r="D462" s="81" t="s">
        <v>57</v>
      </c>
      <c r="E462" s="80">
        <v>5107.0</v>
      </c>
      <c r="F462" s="81" t="s">
        <v>463</v>
      </c>
      <c r="G462" s="80">
        <v>510706.0</v>
      </c>
      <c r="H462" s="81" t="s">
        <v>513</v>
      </c>
      <c r="I462" s="80">
        <v>5.107062001E9</v>
      </c>
      <c r="J462" s="81" t="s">
        <v>514</v>
      </c>
      <c r="K462" s="82">
        <v>1.090136E9</v>
      </c>
      <c r="L462" s="83">
        <v>8.721104E7</v>
      </c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91">
        <f t="shared" si="47"/>
        <v>0.0</v>
      </c>
      <c r="AA462" s="92">
        <f t="shared" si="48"/>
        <v>8.721104E7</v>
      </c>
      <c r="AB462" s="84">
        <f t="shared" si="49"/>
        <v>1.0</v>
      </c>
      <c r="AC462" s="84">
        <f t="shared" si="50"/>
        <v>0.08000014677067815</v>
      </c>
      <c r="AD462" s="84">
        <f t="shared" si="51"/>
        <v>0.0</v>
      </c>
      <c r="AE462" s="85">
        <f t="shared" si="52"/>
        <v>1.0</v>
      </c>
    </row>
    <row r="463" spans="8:8" ht="15.75" hidden="1">
      <c r="A463" s="67">
        <v>52593.0</v>
      </c>
      <c r="B463" s="68">
        <v>4.0</v>
      </c>
      <c r="C463" s="68">
        <v>51.0</v>
      </c>
      <c r="D463" s="69" t="s">
        <v>57</v>
      </c>
      <c r="E463" s="68">
        <v>5107.0</v>
      </c>
      <c r="F463" s="69" t="s">
        <v>463</v>
      </c>
      <c r="G463" s="68">
        <v>510706.0</v>
      </c>
      <c r="H463" s="69" t="s">
        <v>513</v>
      </c>
      <c r="I463" s="68">
        <v>5.107062002E9</v>
      </c>
      <c r="J463" s="69" t="s">
        <v>515</v>
      </c>
      <c r="K463" s="70">
        <v>1.028667E9</v>
      </c>
      <c r="L463" s="71">
        <v>1.06375837E8</v>
      </c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2">
        <f t="shared" si="47"/>
        <v>0.0</v>
      </c>
      <c r="AA463" s="73">
        <f t="shared" si="48"/>
        <v>1.06375837E8</v>
      </c>
      <c r="AB463" s="74">
        <f t="shared" si="49"/>
        <v>1.0</v>
      </c>
      <c r="AC463" s="74">
        <f t="shared" si="50"/>
        <v>0.10341134400150875</v>
      </c>
      <c r="AD463" s="74">
        <f t="shared" si="51"/>
        <v>0.0</v>
      </c>
      <c r="AE463" s="75">
        <f t="shared" si="52"/>
        <v>1.0</v>
      </c>
    </row>
    <row r="464" spans="8:8" ht="15.75" hidden="1">
      <c r="A464" s="67">
        <v>52594.0</v>
      </c>
      <c r="B464" s="68">
        <v>4.0</v>
      </c>
      <c r="C464" s="68">
        <v>51.0</v>
      </c>
      <c r="D464" s="69" t="s">
        <v>57</v>
      </c>
      <c r="E464" s="68">
        <v>5107.0</v>
      </c>
      <c r="F464" s="69" t="s">
        <v>463</v>
      </c>
      <c r="G464" s="68">
        <v>510706.0</v>
      </c>
      <c r="H464" s="69" t="s">
        <v>513</v>
      </c>
      <c r="I464" s="68">
        <v>5.107062003E9</v>
      </c>
      <c r="J464" s="69" t="s">
        <v>513</v>
      </c>
      <c r="K464" s="70">
        <v>1.400875E9</v>
      </c>
      <c r="L464" s="71">
        <v>1.663133E8</v>
      </c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2">
        <f t="shared" si="47"/>
        <v>0.0</v>
      </c>
      <c r="AA464" s="73">
        <f t="shared" si="48"/>
        <v>1.663133E8</v>
      </c>
      <c r="AB464" s="74">
        <f t="shared" si="49"/>
        <v>1.0</v>
      </c>
      <c r="AC464" s="74">
        <f t="shared" si="50"/>
        <v>0.11872101365218167</v>
      </c>
      <c r="AD464" s="74">
        <f t="shared" si="51"/>
        <v>0.0</v>
      </c>
      <c r="AE464" s="75">
        <f t="shared" si="52"/>
        <v>1.0</v>
      </c>
    </row>
    <row r="465" spans="8:8" ht="15.75" hidden="1">
      <c r="A465" s="67">
        <v>52595.0</v>
      </c>
      <c r="B465" s="68">
        <v>4.0</v>
      </c>
      <c r="C465" s="68">
        <v>51.0</v>
      </c>
      <c r="D465" s="69" t="s">
        <v>57</v>
      </c>
      <c r="E465" s="68">
        <v>5107.0</v>
      </c>
      <c r="F465" s="69" t="s">
        <v>463</v>
      </c>
      <c r="G465" s="68">
        <v>510706.0</v>
      </c>
      <c r="H465" s="69" t="s">
        <v>513</v>
      </c>
      <c r="I465" s="68">
        <v>5.107062004E9</v>
      </c>
      <c r="J465" s="69" t="s">
        <v>516</v>
      </c>
      <c r="K465" s="70">
        <v>1.32186E9</v>
      </c>
      <c r="L465" s="71">
        <v>1.0723E8</v>
      </c>
      <c r="M465" s="71"/>
      <c r="N465" s="71">
        <v>4000000.0</v>
      </c>
      <c r="O465" s="71"/>
      <c r="P465" s="71"/>
      <c r="Q465" s="71"/>
      <c r="R465" s="71">
        <v>1200000.0</v>
      </c>
      <c r="S465" s="71"/>
      <c r="T465" s="71"/>
      <c r="U465" s="71"/>
      <c r="V465" s="71"/>
      <c r="W465" s="71"/>
      <c r="X465" s="71"/>
      <c r="Y465" s="71">
        <v>1175000.0</v>
      </c>
      <c r="Z465" s="72">
        <f t="shared" si="47"/>
        <v>6375000.0</v>
      </c>
      <c r="AA465" s="73">
        <f t="shared" si="48"/>
        <v>1.00855E8</v>
      </c>
      <c r="AB465" s="74">
        <f t="shared" si="49"/>
        <v>0.9405483540054089</v>
      </c>
      <c r="AC465" s="74">
        <f t="shared" si="50"/>
        <v>0.08112054226620066</v>
      </c>
      <c r="AD465" s="74">
        <f t="shared" si="51"/>
        <v>0.05945164599459107</v>
      </c>
      <c r="AE465" s="75">
        <f t="shared" si="52"/>
        <v>1.0000000000000002</v>
      </c>
    </row>
    <row r="466" spans="8:8" ht="15.75" hidden="1">
      <c r="A466" s="67">
        <v>52596.0</v>
      </c>
      <c r="B466" s="68">
        <v>4.0</v>
      </c>
      <c r="C466" s="68">
        <v>51.0</v>
      </c>
      <c r="D466" s="69" t="s">
        <v>57</v>
      </c>
      <c r="E466" s="68">
        <v>5107.0</v>
      </c>
      <c r="F466" s="69" t="s">
        <v>463</v>
      </c>
      <c r="G466" s="68">
        <v>510706.0</v>
      </c>
      <c r="H466" s="69" t="s">
        <v>513</v>
      </c>
      <c r="I466" s="68">
        <v>5.107062005E9</v>
      </c>
      <c r="J466" s="69" t="s">
        <v>517</v>
      </c>
      <c r="K466" s="70">
        <v>1.320376E9</v>
      </c>
      <c r="L466" s="71">
        <v>1.067939E8</v>
      </c>
      <c r="M466" s="71"/>
      <c r="N466" s="71">
        <v>1.2126E7</v>
      </c>
      <c r="O466" s="71"/>
      <c r="P466" s="71"/>
      <c r="Q466" s="71">
        <v>500000.0</v>
      </c>
      <c r="R466" s="71"/>
      <c r="S466" s="71"/>
      <c r="T466" s="71"/>
      <c r="U466" s="71"/>
      <c r="V466" s="71"/>
      <c r="W466" s="71"/>
      <c r="X466" s="71"/>
      <c r="Y466" s="71">
        <v>2107000.0</v>
      </c>
      <c r="Z466" s="72">
        <f t="shared" si="47"/>
        <v>1.4733E7</v>
      </c>
      <c r="AA466" s="73">
        <f t="shared" si="48"/>
        <v>9.20609E7</v>
      </c>
      <c r="AB466" s="74">
        <f t="shared" si="49"/>
        <v>0.8620426822131226</v>
      </c>
      <c r="AC466" s="74">
        <f t="shared" si="50"/>
        <v>0.0808814307439699</v>
      </c>
      <c r="AD466" s="74">
        <f t="shared" si="51"/>
        <v>0.13795731778687734</v>
      </c>
      <c r="AE466" s="75">
        <f t="shared" si="52"/>
        <v>1.0</v>
      </c>
    </row>
    <row r="467" spans="8:8" ht="15.75" hidden="1">
      <c r="A467" s="67">
        <v>52597.0</v>
      </c>
      <c r="B467" s="68">
        <v>4.0</v>
      </c>
      <c r="C467" s="68">
        <v>51.0</v>
      </c>
      <c r="D467" s="69" t="s">
        <v>57</v>
      </c>
      <c r="E467" s="68">
        <v>5107.0</v>
      </c>
      <c r="F467" s="69" t="s">
        <v>463</v>
      </c>
      <c r="G467" s="68">
        <v>510706.0</v>
      </c>
      <c r="H467" s="69" t="s">
        <v>513</v>
      </c>
      <c r="I467" s="68">
        <v>5.107062006E9</v>
      </c>
      <c r="J467" s="69" t="s">
        <v>518</v>
      </c>
      <c r="K467" s="70">
        <v>1.129499E9</v>
      </c>
      <c r="L467" s="71">
        <v>1.02014E8</v>
      </c>
      <c r="M467" s="71">
        <v>1.5095E7</v>
      </c>
      <c r="N467" s="71">
        <v>2.8248E7</v>
      </c>
      <c r="O467" s="71"/>
      <c r="P467" s="71"/>
      <c r="Q467" s="71"/>
      <c r="R467" s="71"/>
      <c r="S467" s="71"/>
      <c r="T467" s="71"/>
      <c r="U467" s="71">
        <v>4800000.0</v>
      </c>
      <c r="V467" s="71"/>
      <c r="W467" s="71"/>
      <c r="X467" s="71"/>
      <c r="Y467" s="71">
        <v>1549000.0</v>
      </c>
      <c r="Z467" s="72">
        <f t="shared" si="47"/>
        <v>4.9692E7</v>
      </c>
      <c r="AA467" s="73">
        <f t="shared" si="48"/>
        <v>5.2322E7</v>
      </c>
      <c r="AB467" s="74">
        <f t="shared" si="49"/>
        <v>0.5128903875938596</v>
      </c>
      <c r="AC467" s="74">
        <f t="shared" si="50"/>
        <v>0.09031791971484703</v>
      </c>
      <c r="AD467" s="74">
        <f t="shared" si="51"/>
        <v>0.4871096124061403</v>
      </c>
      <c r="AE467" s="75">
        <f t="shared" si="52"/>
        <v>1.0</v>
      </c>
    </row>
    <row r="468" spans="8:8" ht="15.75" hidden="1">
      <c r="A468" s="67">
        <v>52598.0</v>
      </c>
      <c r="B468" s="68">
        <v>4.0</v>
      </c>
      <c r="C468" s="68">
        <v>51.0</v>
      </c>
      <c r="D468" s="69" t="s">
        <v>57</v>
      </c>
      <c r="E468" s="68">
        <v>5107.0</v>
      </c>
      <c r="F468" s="69" t="s">
        <v>463</v>
      </c>
      <c r="G468" s="68">
        <v>510706.0</v>
      </c>
      <c r="H468" s="69" t="s">
        <v>513</v>
      </c>
      <c r="I468" s="68">
        <v>5.107062007E9</v>
      </c>
      <c r="J468" s="69" t="s">
        <v>519</v>
      </c>
      <c r="K468" s="70">
        <v>1.216169E9</v>
      </c>
      <c r="L468" s="71">
        <v>9.9E7</v>
      </c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2">
        <f t="shared" si="47"/>
        <v>0.0</v>
      </c>
      <c r="AA468" s="73">
        <f t="shared" si="48"/>
        <v>9.9E7</v>
      </c>
      <c r="AB468" s="74">
        <f t="shared" si="49"/>
        <v>1.0</v>
      </c>
      <c r="AC468" s="74">
        <f t="shared" si="50"/>
        <v>0.08140316025157687</v>
      </c>
      <c r="AD468" s="74">
        <f t="shared" si="51"/>
        <v>0.0</v>
      </c>
      <c r="AE468" s="75">
        <f t="shared" si="52"/>
        <v>1.0</v>
      </c>
    </row>
    <row r="469" spans="8:8" ht="15.75" hidden="1">
      <c r="A469" s="67">
        <v>52599.0</v>
      </c>
      <c r="B469" s="68">
        <v>4.0</v>
      </c>
      <c r="C469" s="68">
        <v>51.0</v>
      </c>
      <c r="D469" s="69" t="s">
        <v>57</v>
      </c>
      <c r="E469" s="68">
        <v>5107.0</v>
      </c>
      <c r="F469" s="69" t="s">
        <v>463</v>
      </c>
      <c r="G469" s="68">
        <v>510706.0</v>
      </c>
      <c r="H469" s="69" t="s">
        <v>513</v>
      </c>
      <c r="I469" s="68">
        <v>5.107062008E9</v>
      </c>
      <c r="J469" s="69" t="s">
        <v>520</v>
      </c>
      <c r="K469" s="70">
        <v>8.34088E8</v>
      </c>
      <c r="L469" s="71">
        <v>7.06143E7</v>
      </c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2">
        <f t="shared" si="47"/>
        <v>0.0</v>
      </c>
      <c r="AA469" s="73">
        <f t="shared" si="48"/>
        <v>7.06143E7</v>
      </c>
      <c r="AB469" s="74">
        <f t="shared" si="49"/>
        <v>1.0</v>
      </c>
      <c r="AC469" s="74">
        <f t="shared" si="50"/>
        <v>0.08466049145893478</v>
      </c>
      <c r="AD469" s="74">
        <f t="shared" si="51"/>
        <v>0.0</v>
      </c>
      <c r="AE469" s="75">
        <f t="shared" si="52"/>
        <v>1.0</v>
      </c>
    </row>
    <row r="470" spans="8:8" s="78" ht="15.75" hidden="1" customFormat="1">
      <c r="A470" s="79">
        <v>52600.0</v>
      </c>
      <c r="B470" s="80">
        <v>4.0</v>
      </c>
      <c r="C470" s="80">
        <v>51.0</v>
      </c>
      <c r="D470" s="81" t="s">
        <v>57</v>
      </c>
      <c r="E470" s="80">
        <v>5107.0</v>
      </c>
      <c r="F470" s="81" t="s">
        <v>463</v>
      </c>
      <c r="G470" s="80">
        <v>510707.0</v>
      </c>
      <c r="H470" s="81" t="s">
        <v>267</v>
      </c>
      <c r="I470" s="80">
        <v>5.107072001E9</v>
      </c>
      <c r="J470" s="81" t="s">
        <v>521</v>
      </c>
      <c r="K470" s="82">
        <v>1.441691E9</v>
      </c>
      <c r="L470" s="83">
        <v>1.241972E8</v>
      </c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91">
        <f t="shared" si="47"/>
        <v>0.0</v>
      </c>
      <c r="AA470" s="92">
        <f t="shared" si="48"/>
        <v>1.241972E8</v>
      </c>
      <c r="AB470" s="84">
        <f t="shared" si="49"/>
        <v>1.0</v>
      </c>
      <c r="AC470" s="84">
        <f t="shared" si="50"/>
        <v>0.08614689278076924</v>
      </c>
      <c r="AD470" s="84">
        <f t="shared" si="51"/>
        <v>0.0</v>
      </c>
      <c r="AE470" s="85">
        <f t="shared" si="52"/>
        <v>1.0</v>
      </c>
    </row>
    <row r="471" spans="8:8" ht="15.75" hidden="1">
      <c r="A471" s="67">
        <v>52601.0</v>
      </c>
      <c r="B471" s="68">
        <v>4.0</v>
      </c>
      <c r="C471" s="68">
        <v>51.0</v>
      </c>
      <c r="D471" s="69" t="s">
        <v>57</v>
      </c>
      <c r="E471" s="68">
        <v>5107.0</v>
      </c>
      <c r="F471" s="69" t="s">
        <v>463</v>
      </c>
      <c r="G471" s="68">
        <v>510707.0</v>
      </c>
      <c r="H471" s="69" t="s">
        <v>267</v>
      </c>
      <c r="I471" s="68">
        <v>5.107072002E9</v>
      </c>
      <c r="J471" s="69" t="s">
        <v>267</v>
      </c>
      <c r="K471" s="70">
        <v>8.00278E8</v>
      </c>
      <c r="L471" s="71">
        <v>1.318097E8</v>
      </c>
      <c r="M471" s="71"/>
      <c r="N471" s="71">
        <v>4218000.0</v>
      </c>
      <c r="O471" s="71"/>
      <c r="P471" s="71">
        <v>150000.0</v>
      </c>
      <c r="Q471" s="71">
        <v>180000.0</v>
      </c>
      <c r="R471" s="71"/>
      <c r="S471" s="71"/>
      <c r="T471" s="71"/>
      <c r="U471" s="71">
        <v>2605000.0</v>
      </c>
      <c r="V471" s="71"/>
      <c r="W471" s="71"/>
      <c r="X471" s="71"/>
      <c r="Y471" s="71">
        <v>1544000.0</v>
      </c>
      <c r="Z471" s="72">
        <f t="shared" si="47"/>
        <v>8697000.0</v>
      </c>
      <c r="AA471" s="73">
        <f t="shared" si="48"/>
        <v>1.231127E8</v>
      </c>
      <c r="AB471" s="74">
        <f t="shared" si="49"/>
        <v>0.9340185130532882</v>
      </c>
      <c r="AC471" s="74">
        <f t="shared" si="50"/>
        <v>0.16470489005070738</v>
      </c>
      <c r="AD471" s="74">
        <f t="shared" si="51"/>
        <v>0.06598148694671181</v>
      </c>
      <c r="AE471" s="75">
        <f t="shared" si="52"/>
        <v>0.9999999999999998</v>
      </c>
    </row>
    <row r="472" spans="8:8" ht="15.75" hidden="1">
      <c r="A472" s="67">
        <v>52602.0</v>
      </c>
      <c r="B472" s="68">
        <v>4.0</v>
      </c>
      <c r="C472" s="68">
        <v>51.0</v>
      </c>
      <c r="D472" s="69" t="s">
        <v>57</v>
      </c>
      <c r="E472" s="68">
        <v>5107.0</v>
      </c>
      <c r="F472" s="69" t="s">
        <v>463</v>
      </c>
      <c r="G472" s="68">
        <v>510707.0</v>
      </c>
      <c r="H472" s="69" t="s">
        <v>267</v>
      </c>
      <c r="I472" s="68">
        <v>5.107072003E9</v>
      </c>
      <c r="J472" s="69" t="s">
        <v>522</v>
      </c>
      <c r="K472" s="70">
        <v>1.052236E9</v>
      </c>
      <c r="L472" s="71">
        <v>1.490415E8</v>
      </c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>
        <v>6000000.0</v>
      </c>
      <c r="Z472" s="72">
        <f t="shared" si="47"/>
        <v>6000000.0</v>
      </c>
      <c r="AA472" s="73">
        <f t="shared" si="48"/>
        <v>1.430415E8</v>
      </c>
      <c r="AB472" s="74">
        <f t="shared" si="49"/>
        <v>0.959742756212196</v>
      </c>
      <c r="AC472" s="74">
        <f t="shared" si="50"/>
        <v>0.1416426543094895</v>
      </c>
      <c r="AD472" s="74">
        <f t="shared" si="51"/>
        <v>0.04025724378780407</v>
      </c>
      <c r="AE472" s="75">
        <f t="shared" si="52"/>
        <v>1.0</v>
      </c>
    </row>
    <row r="473" spans="8:8" ht="15.75" hidden="1">
      <c r="A473" s="67">
        <v>52603.0</v>
      </c>
      <c r="B473" s="68">
        <v>4.0</v>
      </c>
      <c r="C473" s="68">
        <v>51.0</v>
      </c>
      <c r="D473" s="69" t="s">
        <v>57</v>
      </c>
      <c r="E473" s="68">
        <v>5107.0</v>
      </c>
      <c r="F473" s="69" t="s">
        <v>463</v>
      </c>
      <c r="G473" s="68">
        <v>510707.0</v>
      </c>
      <c r="H473" s="69" t="s">
        <v>267</v>
      </c>
      <c r="I473" s="68">
        <v>5.107072004E9</v>
      </c>
      <c r="J473" s="69" t="s">
        <v>523</v>
      </c>
      <c r="K473" s="70">
        <v>1.303428E9</v>
      </c>
      <c r="L473" s="71">
        <v>1.0802395E8</v>
      </c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2">
        <f t="shared" si="47"/>
        <v>0.0</v>
      </c>
      <c r="AA473" s="73">
        <f t="shared" si="48"/>
        <v>1.0802395E8</v>
      </c>
      <c r="AB473" s="74">
        <f t="shared" si="49"/>
        <v>1.0</v>
      </c>
      <c r="AC473" s="74">
        <f t="shared" si="50"/>
        <v>0.08287680639053327</v>
      </c>
      <c r="AD473" s="74">
        <f t="shared" si="51"/>
        <v>0.0</v>
      </c>
      <c r="AE473" s="75">
        <f t="shared" si="52"/>
        <v>1.0</v>
      </c>
    </row>
    <row r="474" spans="8:8" ht="15.75" hidden="1">
      <c r="A474" s="67">
        <v>52604.0</v>
      </c>
      <c r="B474" s="68">
        <v>4.0</v>
      </c>
      <c r="C474" s="68">
        <v>51.0</v>
      </c>
      <c r="D474" s="69" t="s">
        <v>57</v>
      </c>
      <c r="E474" s="68">
        <v>5107.0</v>
      </c>
      <c r="F474" s="69" t="s">
        <v>463</v>
      </c>
      <c r="G474" s="68">
        <v>510707.0</v>
      </c>
      <c r="H474" s="69" t="s">
        <v>267</v>
      </c>
      <c r="I474" s="68">
        <v>5.107072005E9</v>
      </c>
      <c r="J474" s="69" t="s">
        <v>524</v>
      </c>
      <c r="K474" s="70">
        <v>1.052957E9</v>
      </c>
      <c r="L474" s="71">
        <v>8.5183E7</v>
      </c>
      <c r="M474" s="71"/>
      <c r="N474" s="71"/>
      <c r="O474" s="71"/>
      <c r="P474" s="71"/>
      <c r="Q474" s="71"/>
      <c r="R474" s="71"/>
      <c r="S474" s="71"/>
      <c r="T474" s="71"/>
      <c r="U474" s="71">
        <v>1.002E7</v>
      </c>
      <c r="V474" s="71"/>
      <c r="W474" s="71"/>
      <c r="X474" s="71"/>
      <c r="Y474" s="71">
        <v>2610000.0</v>
      </c>
      <c r="Z474" s="72">
        <f t="shared" si="47"/>
        <v>1.263E7</v>
      </c>
      <c r="AA474" s="73">
        <f t="shared" si="48"/>
        <v>7.2553E7</v>
      </c>
      <c r="AB474" s="74">
        <f t="shared" si="49"/>
        <v>0.8517309791859878</v>
      </c>
      <c r="AC474" s="74">
        <f t="shared" si="50"/>
        <v>0.0808988401235758</v>
      </c>
      <c r="AD474" s="74">
        <f t="shared" si="51"/>
        <v>0.1482690208140122</v>
      </c>
      <c r="AE474" s="75">
        <f t="shared" si="52"/>
        <v>1.0</v>
      </c>
    </row>
    <row r="475" spans="8:8" ht="15.75" hidden="1">
      <c r="A475" s="67">
        <v>52605.0</v>
      </c>
      <c r="B475" s="68">
        <v>4.0</v>
      </c>
      <c r="C475" s="68">
        <v>51.0</v>
      </c>
      <c r="D475" s="69" t="s">
        <v>57</v>
      </c>
      <c r="E475" s="68">
        <v>5107.0</v>
      </c>
      <c r="F475" s="69" t="s">
        <v>463</v>
      </c>
      <c r="G475" s="68">
        <v>510707.0</v>
      </c>
      <c r="H475" s="69" t="s">
        <v>267</v>
      </c>
      <c r="I475" s="68">
        <v>5.107072006E9</v>
      </c>
      <c r="J475" s="69" t="s">
        <v>525</v>
      </c>
      <c r="K475" s="70">
        <v>1.089563E9</v>
      </c>
      <c r="L475" s="71">
        <v>9.5039E7</v>
      </c>
      <c r="M475" s="71"/>
      <c r="N475" s="71">
        <v>1475000.0</v>
      </c>
      <c r="O475" s="71"/>
      <c r="P475" s="71"/>
      <c r="Q475" s="71"/>
      <c r="R475" s="71"/>
      <c r="S475" s="71"/>
      <c r="T475" s="71"/>
      <c r="U475" s="71"/>
      <c r="V475" s="71"/>
      <c r="W475" s="71"/>
      <c r="X475" s="71">
        <v>1120000.0</v>
      </c>
      <c r="Y475" s="71"/>
      <c r="Z475" s="72">
        <f t="shared" si="47"/>
        <v>2595000.0</v>
      </c>
      <c r="AA475" s="73">
        <f t="shared" si="48"/>
        <v>9.2444E7</v>
      </c>
      <c r="AB475" s="74">
        <f t="shared" si="49"/>
        <v>0.9726954197750397</v>
      </c>
      <c r="AC475" s="74">
        <f t="shared" si="50"/>
        <v>0.08722671382930587</v>
      </c>
      <c r="AD475" s="74">
        <f t="shared" si="51"/>
        <v>0.027304580224960278</v>
      </c>
      <c r="AE475" s="75">
        <f t="shared" si="52"/>
        <v>1.0000000000000004</v>
      </c>
    </row>
    <row r="476" spans="8:8" ht="15.75" hidden="1">
      <c r="A476" s="67">
        <v>52606.0</v>
      </c>
      <c r="B476" s="68">
        <v>4.0</v>
      </c>
      <c r="C476" s="68">
        <v>51.0</v>
      </c>
      <c r="D476" s="69" t="s">
        <v>57</v>
      </c>
      <c r="E476" s="68">
        <v>5107.0</v>
      </c>
      <c r="F476" s="69" t="s">
        <v>463</v>
      </c>
      <c r="G476" s="68">
        <v>510707.0</v>
      </c>
      <c r="H476" s="69" t="s">
        <v>267</v>
      </c>
      <c r="I476" s="68">
        <v>5.107072007E9</v>
      </c>
      <c r="J476" s="69" t="s">
        <v>526</v>
      </c>
      <c r="K476" s="70">
        <v>1.029261E9</v>
      </c>
      <c r="L476" s="71">
        <v>8.8275E7</v>
      </c>
      <c r="M476" s="71"/>
      <c r="N476" s="71"/>
      <c r="O476" s="71"/>
      <c r="P476" s="71"/>
      <c r="Q476" s="71"/>
      <c r="R476" s="71"/>
      <c r="S476" s="71"/>
      <c r="T476" s="71"/>
      <c r="U476" s="71">
        <v>5950000.0</v>
      </c>
      <c r="V476" s="71"/>
      <c r="W476" s="71"/>
      <c r="X476" s="71"/>
      <c r="Y476" s="71">
        <v>2.3973E7</v>
      </c>
      <c r="Z476" s="72">
        <f t="shared" si="47"/>
        <v>2.9923E7</v>
      </c>
      <c r="AA476" s="73">
        <f t="shared" si="48"/>
        <v>5.8352E7</v>
      </c>
      <c r="AB476" s="74">
        <f t="shared" si="49"/>
        <v>0.6610252053242708</v>
      </c>
      <c r="AC476" s="74">
        <f t="shared" si="50"/>
        <v>0.08576541810094816</v>
      </c>
      <c r="AD476" s="74">
        <f t="shared" si="51"/>
        <v>0.3389747946757293</v>
      </c>
      <c r="AE476" s="75">
        <f t="shared" si="52"/>
        <v>1.0</v>
      </c>
    </row>
    <row r="477" spans="8:8" ht="15.75" hidden="1">
      <c r="A477" s="67">
        <v>52607.0</v>
      </c>
      <c r="B477" s="68">
        <v>4.0</v>
      </c>
      <c r="C477" s="68">
        <v>51.0</v>
      </c>
      <c r="D477" s="69" t="s">
        <v>57</v>
      </c>
      <c r="E477" s="68">
        <v>5107.0</v>
      </c>
      <c r="F477" s="69" t="s">
        <v>463</v>
      </c>
      <c r="G477" s="68">
        <v>510707.0</v>
      </c>
      <c r="H477" s="69" t="s">
        <v>267</v>
      </c>
      <c r="I477" s="68">
        <v>5.107072008E9</v>
      </c>
      <c r="J477" s="69" t="s">
        <v>527</v>
      </c>
      <c r="K477" s="70">
        <v>9.20149E8</v>
      </c>
      <c r="L477" s="71">
        <v>2.247542E8</v>
      </c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>
        <v>6.90712E7</v>
      </c>
      <c r="Z477" s="72">
        <f t="shared" si="47"/>
        <v>6.90712E7</v>
      </c>
      <c r="AA477" s="73">
        <f t="shared" si="48"/>
        <v>1.55683E8</v>
      </c>
      <c r="AB477" s="74">
        <f t="shared" si="49"/>
        <v>0.6926811601295993</v>
      </c>
      <c r="AC477" s="74">
        <f t="shared" si="50"/>
        <v>0.2442584842237507</v>
      </c>
      <c r="AD477" s="74">
        <f t="shared" si="51"/>
        <v>0.30731883987040065</v>
      </c>
      <c r="AE477" s="75">
        <f t="shared" si="52"/>
        <v>1.0</v>
      </c>
    </row>
    <row r="478" spans="8:8" s="78" ht="15.75" hidden="1" customFormat="1">
      <c r="A478" s="79">
        <v>52608.0</v>
      </c>
      <c r="B478" s="80">
        <v>4.0</v>
      </c>
      <c r="C478" s="80">
        <v>51.0</v>
      </c>
      <c r="D478" s="81" t="s">
        <v>57</v>
      </c>
      <c r="E478" s="80">
        <v>5107.0</v>
      </c>
      <c r="F478" s="81" t="s">
        <v>463</v>
      </c>
      <c r="G478" s="80">
        <v>510708.0</v>
      </c>
      <c r="H478" s="81" t="s">
        <v>528</v>
      </c>
      <c r="I478" s="80">
        <v>5.107082001E9</v>
      </c>
      <c r="J478" s="81" t="s">
        <v>529</v>
      </c>
      <c r="K478" s="82">
        <v>1.88361E9</v>
      </c>
      <c r="L478" s="83">
        <v>1.594241E8</v>
      </c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91">
        <f t="shared" si="47"/>
        <v>0.0</v>
      </c>
      <c r="AA478" s="92">
        <f t="shared" si="48"/>
        <v>1.594241E8</v>
      </c>
      <c r="AB478" s="84">
        <f t="shared" si="49"/>
        <v>1.0</v>
      </c>
      <c r="AC478" s="84">
        <f t="shared" si="50"/>
        <v>0.08463753112374642</v>
      </c>
      <c r="AD478" s="84">
        <f t="shared" si="51"/>
        <v>0.0</v>
      </c>
      <c r="AE478" s="85">
        <f t="shared" si="52"/>
        <v>1.0</v>
      </c>
    </row>
    <row r="479" spans="8:8" ht="15.75" hidden="1">
      <c r="A479" s="67">
        <v>52609.0</v>
      </c>
      <c r="B479" s="68">
        <v>4.0</v>
      </c>
      <c r="C479" s="68">
        <v>51.0</v>
      </c>
      <c r="D479" s="69" t="s">
        <v>57</v>
      </c>
      <c r="E479" s="68">
        <v>5107.0</v>
      </c>
      <c r="F479" s="69" t="s">
        <v>463</v>
      </c>
      <c r="G479" s="68">
        <v>510708.0</v>
      </c>
      <c r="H479" s="69" t="s">
        <v>528</v>
      </c>
      <c r="I479" s="68">
        <v>5.107082002E9</v>
      </c>
      <c r="J479" s="69" t="s">
        <v>530</v>
      </c>
      <c r="K479" s="70">
        <v>1.045022E9</v>
      </c>
      <c r="L479" s="71">
        <v>8.5905E7</v>
      </c>
      <c r="M479" s="71">
        <v>4000000.0</v>
      </c>
      <c r="N479" s="71"/>
      <c r="O479" s="71"/>
      <c r="P479" s="71"/>
      <c r="Q479" s="71"/>
      <c r="R479" s="71"/>
      <c r="S479" s="71"/>
      <c r="T479" s="71"/>
      <c r="U479" s="71">
        <v>2979000.0</v>
      </c>
      <c r="V479" s="71"/>
      <c r="W479" s="71"/>
      <c r="X479" s="71"/>
      <c r="Y479" s="71">
        <v>2.4075E7</v>
      </c>
      <c r="Z479" s="72">
        <f t="shared" si="47"/>
        <v>3.1054E7</v>
      </c>
      <c r="AA479" s="73">
        <f t="shared" si="48"/>
        <v>5.4851E7</v>
      </c>
      <c r="AB479" s="74">
        <f t="shared" si="49"/>
        <v>0.6385076538036203</v>
      </c>
      <c r="AC479" s="74">
        <f t="shared" si="50"/>
        <v>0.08220401101603603</v>
      </c>
      <c r="AD479" s="74">
        <f t="shared" si="51"/>
        <v>0.3614923461963797</v>
      </c>
      <c r="AE479" s="75">
        <f t="shared" si="52"/>
        <v>1.0</v>
      </c>
    </row>
    <row r="480" spans="8:8" ht="15.75" hidden="1">
      <c r="A480" s="67">
        <v>52610.0</v>
      </c>
      <c r="B480" s="68">
        <v>4.0</v>
      </c>
      <c r="C480" s="68">
        <v>51.0</v>
      </c>
      <c r="D480" s="69" t="s">
        <v>57</v>
      </c>
      <c r="E480" s="68">
        <v>5107.0</v>
      </c>
      <c r="F480" s="69" t="s">
        <v>463</v>
      </c>
      <c r="G480" s="68">
        <v>510708.0</v>
      </c>
      <c r="H480" s="69" t="s">
        <v>528</v>
      </c>
      <c r="I480" s="68">
        <v>5.107082003E9</v>
      </c>
      <c r="J480" s="69" t="s">
        <v>528</v>
      </c>
      <c r="K480" s="70">
        <v>8.70373E8</v>
      </c>
      <c r="L480" s="71">
        <v>7.97169E7</v>
      </c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2">
        <f t="shared" si="47"/>
        <v>0.0</v>
      </c>
      <c r="AA480" s="73">
        <f t="shared" si="48"/>
        <v>7.97169E7</v>
      </c>
      <c r="AB480" s="74">
        <f t="shared" si="49"/>
        <v>1.0</v>
      </c>
      <c r="AC480" s="74">
        <f t="shared" si="50"/>
        <v>0.09158935307046519</v>
      </c>
      <c r="AD480" s="74">
        <f t="shared" si="51"/>
        <v>0.0</v>
      </c>
      <c r="AE480" s="75">
        <f t="shared" si="52"/>
        <v>1.0</v>
      </c>
    </row>
    <row r="481" spans="8:8" ht="15.75" hidden="1">
      <c r="A481" s="67">
        <v>52611.0</v>
      </c>
      <c r="B481" s="68">
        <v>4.0</v>
      </c>
      <c r="C481" s="68">
        <v>51.0</v>
      </c>
      <c r="D481" s="69" t="s">
        <v>57</v>
      </c>
      <c r="E481" s="68">
        <v>5107.0</v>
      </c>
      <c r="F481" s="69" t="s">
        <v>463</v>
      </c>
      <c r="G481" s="68">
        <v>510708.0</v>
      </c>
      <c r="H481" s="69" t="s">
        <v>528</v>
      </c>
      <c r="I481" s="68">
        <v>5.107082004E9</v>
      </c>
      <c r="J481" s="69" t="s">
        <v>531</v>
      </c>
      <c r="K481" s="70">
        <v>1.976749E9</v>
      </c>
      <c r="L481" s="71">
        <v>1.61692E8</v>
      </c>
      <c r="M481" s="71"/>
      <c r="N481" s="71">
        <v>1.9612E7</v>
      </c>
      <c r="O481" s="71"/>
      <c r="P481" s="71"/>
      <c r="Q481" s="71">
        <v>1.033E7</v>
      </c>
      <c r="R481" s="71"/>
      <c r="S481" s="71"/>
      <c r="T481" s="71"/>
      <c r="U481" s="71"/>
      <c r="V481" s="71"/>
      <c r="W481" s="71">
        <v>4400000.0</v>
      </c>
      <c r="X481" s="71"/>
      <c r="Y481" s="71">
        <v>2.265E7</v>
      </c>
      <c r="Z481" s="72">
        <f t="shared" si="47"/>
        <v>5.6992E7</v>
      </c>
      <c r="AA481" s="73">
        <f t="shared" si="48"/>
        <v>1.047E8</v>
      </c>
      <c r="AB481" s="74">
        <f t="shared" si="49"/>
        <v>0.6475273977685971</v>
      </c>
      <c r="AC481" s="74">
        <f t="shared" si="50"/>
        <v>0.08179693021218172</v>
      </c>
      <c r="AD481" s="74">
        <f t="shared" si="51"/>
        <v>0.3524726022314029</v>
      </c>
      <c r="AE481" s="75">
        <f t="shared" si="52"/>
        <v>1.0</v>
      </c>
    </row>
    <row r="482" spans="8:8" ht="15.75" hidden="1">
      <c r="A482" s="67">
        <v>52612.0</v>
      </c>
      <c r="B482" s="68">
        <v>4.0</v>
      </c>
      <c r="C482" s="68">
        <v>51.0</v>
      </c>
      <c r="D482" s="69" t="s">
        <v>57</v>
      </c>
      <c r="E482" s="68">
        <v>5107.0</v>
      </c>
      <c r="F482" s="69" t="s">
        <v>463</v>
      </c>
      <c r="G482" s="68">
        <v>510708.0</v>
      </c>
      <c r="H482" s="69" t="s">
        <v>528</v>
      </c>
      <c r="I482" s="68">
        <v>5.107082005E9</v>
      </c>
      <c r="J482" s="69" t="s">
        <v>532</v>
      </c>
      <c r="K482" s="70">
        <v>1.783388E9</v>
      </c>
      <c r="L482" s="71">
        <v>1.449397E8</v>
      </c>
      <c r="M482" s="71"/>
      <c r="N482" s="71">
        <v>4000000.0</v>
      </c>
      <c r="O482" s="71"/>
      <c r="P482" s="71"/>
      <c r="Q482" s="71"/>
      <c r="R482" s="71"/>
      <c r="S482" s="71"/>
      <c r="T482" s="71"/>
      <c r="U482" s="71"/>
      <c r="V482" s="71"/>
      <c r="W482" s="71">
        <v>2.0E7</v>
      </c>
      <c r="X482" s="71"/>
      <c r="Y482" s="71">
        <v>1.79952E7</v>
      </c>
      <c r="Z482" s="72">
        <f t="shared" si="47"/>
        <v>4.19952E7</v>
      </c>
      <c r="AA482" s="73">
        <f t="shared" si="48"/>
        <v>1.029445E8</v>
      </c>
      <c r="AB482" s="74">
        <f t="shared" si="49"/>
        <v>0.7102574380932208</v>
      </c>
      <c r="AC482" s="74">
        <f t="shared" si="50"/>
        <v>0.08127210679896915</v>
      </c>
      <c r="AD482" s="74">
        <f t="shared" si="51"/>
        <v>0.28974256190677916</v>
      </c>
      <c r="AE482" s="75">
        <f t="shared" si="52"/>
        <v>1.0</v>
      </c>
    </row>
    <row r="483" spans="8:8" ht="15.75" hidden="1">
      <c r="A483" s="67">
        <v>52613.0</v>
      </c>
      <c r="B483" s="68">
        <v>4.0</v>
      </c>
      <c r="C483" s="68">
        <v>51.0</v>
      </c>
      <c r="D483" s="69" t="s">
        <v>57</v>
      </c>
      <c r="E483" s="68">
        <v>5107.0</v>
      </c>
      <c r="F483" s="69" t="s">
        <v>463</v>
      </c>
      <c r="G483" s="68">
        <v>510708.0</v>
      </c>
      <c r="H483" s="69" t="s">
        <v>528</v>
      </c>
      <c r="I483" s="68">
        <v>5.107082006E9</v>
      </c>
      <c r="J483" s="69" t="s">
        <v>533</v>
      </c>
      <c r="K483" s="70">
        <v>1.653554E9</v>
      </c>
      <c r="L483" s="71">
        <v>1.9768256E8</v>
      </c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2">
        <f t="shared" si="47"/>
        <v>0.0</v>
      </c>
      <c r="AA483" s="73">
        <f t="shared" si="48"/>
        <v>1.9768256E8</v>
      </c>
      <c r="AB483" s="74">
        <f t="shared" si="49"/>
        <v>1.0</v>
      </c>
      <c r="AC483" s="74">
        <f t="shared" si="50"/>
        <v>0.11955010843310833</v>
      </c>
      <c r="AD483" s="74">
        <f t="shared" si="51"/>
        <v>0.0</v>
      </c>
      <c r="AE483" s="75">
        <f t="shared" si="52"/>
        <v>1.0</v>
      </c>
    </row>
    <row r="484" spans="8:8" ht="15.75" hidden="1">
      <c r="A484" s="67">
        <v>52614.0</v>
      </c>
      <c r="B484" s="68">
        <v>4.0</v>
      </c>
      <c r="C484" s="68">
        <v>51.0</v>
      </c>
      <c r="D484" s="69" t="s">
        <v>57</v>
      </c>
      <c r="E484" s="68">
        <v>5107.0</v>
      </c>
      <c r="F484" s="69" t="s">
        <v>463</v>
      </c>
      <c r="G484" s="68">
        <v>510708.0</v>
      </c>
      <c r="H484" s="69" t="s">
        <v>528</v>
      </c>
      <c r="I484" s="68">
        <v>5.107082007E9</v>
      </c>
      <c r="J484" s="69" t="s">
        <v>534</v>
      </c>
      <c r="K484" s="70">
        <v>1.790497E9</v>
      </c>
      <c r="L484" s="71">
        <v>1.45766429E8</v>
      </c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2">
        <f t="shared" si="47"/>
        <v>0.0</v>
      </c>
      <c r="AA484" s="73">
        <f t="shared" si="48"/>
        <v>1.45766429E8</v>
      </c>
      <c r="AB484" s="74">
        <f t="shared" si="49"/>
        <v>1.0</v>
      </c>
      <c r="AC484" s="74">
        <f t="shared" si="50"/>
        <v>0.0814111551150323</v>
      </c>
      <c r="AD484" s="74">
        <f t="shared" si="51"/>
        <v>0.0</v>
      </c>
      <c r="AE484" s="75">
        <f t="shared" si="52"/>
        <v>1.0</v>
      </c>
    </row>
    <row r="485" spans="8:8" ht="15.75" hidden="1">
      <c r="A485" s="67">
        <v>52615.0</v>
      </c>
      <c r="B485" s="68">
        <v>4.0</v>
      </c>
      <c r="C485" s="68">
        <v>51.0</v>
      </c>
      <c r="D485" s="69" t="s">
        <v>57</v>
      </c>
      <c r="E485" s="68">
        <v>5107.0</v>
      </c>
      <c r="F485" s="69" t="s">
        <v>463</v>
      </c>
      <c r="G485" s="68">
        <v>510708.0</v>
      </c>
      <c r="H485" s="69" t="s">
        <v>528</v>
      </c>
      <c r="I485" s="68">
        <v>5.107082008E9</v>
      </c>
      <c r="J485" s="69" t="s">
        <v>535</v>
      </c>
      <c r="K485" s="70">
        <v>1.412878E9</v>
      </c>
      <c r="L485" s="71">
        <v>2.34285346E8</v>
      </c>
      <c r="M485" s="71"/>
      <c r="N485" s="71"/>
      <c r="O485" s="71"/>
      <c r="P485" s="71">
        <v>3000000.0</v>
      </c>
      <c r="Q485" s="71"/>
      <c r="R485" s="71">
        <v>1.8E7</v>
      </c>
      <c r="S485" s="71"/>
      <c r="T485" s="71"/>
      <c r="U485" s="71"/>
      <c r="V485" s="71"/>
      <c r="W485" s="71"/>
      <c r="X485" s="71"/>
      <c r="Y485" s="71">
        <v>6.29E7</v>
      </c>
      <c r="Z485" s="72">
        <f t="shared" si="47"/>
        <v>8.39E7</v>
      </c>
      <c r="AA485" s="73">
        <f t="shared" si="48"/>
        <v>1.50385346E8</v>
      </c>
      <c r="AB485" s="74">
        <f t="shared" si="49"/>
        <v>0.6418896809704863</v>
      </c>
      <c r="AC485" s="74">
        <f t="shared" si="50"/>
        <v>0.16582135612558196</v>
      </c>
      <c r="AD485" s="74">
        <f t="shared" si="51"/>
        <v>0.3581103190295137</v>
      </c>
      <c r="AE485" s="75">
        <f t="shared" si="52"/>
        <v>1.0</v>
      </c>
    </row>
    <row r="486" spans="8:8" ht="15.75" hidden="1">
      <c r="A486" s="67">
        <v>52616.0</v>
      </c>
      <c r="B486" s="68">
        <v>4.0</v>
      </c>
      <c r="C486" s="68">
        <v>51.0</v>
      </c>
      <c r="D486" s="69" t="s">
        <v>57</v>
      </c>
      <c r="E486" s="68">
        <v>5107.0</v>
      </c>
      <c r="F486" s="69" t="s">
        <v>463</v>
      </c>
      <c r="G486" s="68">
        <v>510708.0</v>
      </c>
      <c r="H486" s="69" t="s">
        <v>528</v>
      </c>
      <c r="I486" s="68">
        <v>5.107082009E9</v>
      </c>
      <c r="J486" s="69" t="s">
        <v>536</v>
      </c>
      <c r="K486" s="70">
        <v>1.257072E9</v>
      </c>
      <c r="L486" s="71">
        <v>1.00749E8</v>
      </c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2">
        <f t="shared" si="47"/>
        <v>0.0</v>
      </c>
      <c r="AA486" s="73">
        <f t="shared" si="48"/>
        <v>1.00749E8</v>
      </c>
      <c r="AB486" s="74">
        <f t="shared" si="49"/>
        <v>1.0</v>
      </c>
      <c r="AC486" s="74">
        <f t="shared" si="50"/>
        <v>0.08014576730688457</v>
      </c>
      <c r="AD486" s="74">
        <f t="shared" si="51"/>
        <v>0.0</v>
      </c>
      <c r="AE486" s="75">
        <f t="shared" si="52"/>
        <v>1.0</v>
      </c>
    </row>
    <row r="487" spans="8:8" s="55" ht="15.75" hidden="1" customFormat="1">
      <c r="A487" s="56">
        <v>52617.0</v>
      </c>
      <c r="B487" s="57">
        <v>4.0</v>
      </c>
      <c r="C487" s="57">
        <v>51.0</v>
      </c>
      <c r="D487" s="58" t="s">
        <v>57</v>
      </c>
      <c r="E487" s="57">
        <v>5108.0</v>
      </c>
      <c r="F487" s="58" t="s">
        <v>537</v>
      </c>
      <c r="G487" s="57">
        <v>510801.0</v>
      </c>
      <c r="H487" s="58" t="s">
        <v>538</v>
      </c>
      <c r="I487" s="57">
        <v>5.108012001E9</v>
      </c>
      <c r="J487" s="58" t="s">
        <v>539</v>
      </c>
      <c r="K487" s="59">
        <v>1.009913E9</v>
      </c>
      <c r="L487" s="60">
        <v>8.5613423E7</v>
      </c>
      <c r="M487" s="60">
        <v>630000.0</v>
      </c>
      <c r="N487" s="60">
        <v>1.248E7</v>
      </c>
      <c r="O487" s="60">
        <v>9820000.0</v>
      </c>
      <c r="P487" s="60"/>
      <c r="Q487" s="60">
        <v>2500000.0</v>
      </c>
      <c r="R487" s="60"/>
      <c r="S487" s="60"/>
      <c r="T487" s="60"/>
      <c r="U487" s="60"/>
      <c r="V487" s="60"/>
      <c r="W487" s="60"/>
      <c r="X487" s="60"/>
      <c r="Y487" s="60">
        <v>1325000.0</v>
      </c>
      <c r="Z487" s="61">
        <f t="shared" si="47"/>
        <v>2.6755E7</v>
      </c>
      <c r="AA487" s="62">
        <f t="shared" si="48"/>
        <v>5.8858423E7</v>
      </c>
      <c r="AB487" s="63">
        <f t="shared" si="49"/>
        <v>0.6874905936187132</v>
      </c>
      <c r="AC487" s="63">
        <f t="shared" si="50"/>
        <v>0.08477306758106887</v>
      </c>
      <c r="AD487" s="63">
        <f t="shared" si="51"/>
        <v>0.3125094063812867</v>
      </c>
      <c r="AE487" s="64">
        <f t="shared" si="52"/>
        <v>1.0</v>
      </c>
    </row>
    <row r="488" spans="8:8" ht="15.75" hidden="1">
      <c r="A488" s="67">
        <v>52618.0</v>
      </c>
      <c r="B488" s="68">
        <v>4.0</v>
      </c>
      <c r="C488" s="68">
        <v>51.0</v>
      </c>
      <c r="D488" s="69" t="s">
        <v>57</v>
      </c>
      <c r="E488" s="68">
        <v>5108.0</v>
      </c>
      <c r="F488" s="69" t="s">
        <v>537</v>
      </c>
      <c r="G488" s="68">
        <v>510801.0</v>
      </c>
      <c r="H488" s="69" t="s">
        <v>538</v>
      </c>
      <c r="I488" s="68">
        <v>5.108012002E9</v>
      </c>
      <c r="J488" s="69" t="s">
        <v>540</v>
      </c>
      <c r="K488" s="70">
        <v>1.25027E9</v>
      </c>
      <c r="L488" s="71">
        <v>1.44375E8</v>
      </c>
      <c r="M488" s="71">
        <v>5.59224E7</v>
      </c>
      <c r="N488" s="71"/>
      <c r="O488" s="71"/>
      <c r="P488" s="71"/>
      <c r="Q488" s="71"/>
      <c r="R488" s="71"/>
      <c r="S488" s="71">
        <v>7600000.0</v>
      </c>
      <c r="T488" s="71"/>
      <c r="U488" s="71"/>
      <c r="V488" s="71"/>
      <c r="W488" s="71">
        <v>893170.0</v>
      </c>
      <c r="X488" s="71">
        <v>1600000.0</v>
      </c>
      <c r="Y488" s="71">
        <v>210000.0</v>
      </c>
      <c r="Z488" s="72">
        <f t="shared" si="47"/>
        <v>6.622557E7</v>
      </c>
      <c r="AA488" s="73">
        <f t="shared" si="48"/>
        <v>7.814943E7</v>
      </c>
      <c r="AB488" s="74">
        <f t="shared" si="49"/>
        <v>0.5412947532467532</v>
      </c>
      <c r="AC488" s="74">
        <f t="shared" si="50"/>
        <v>0.11547505738760427</v>
      </c>
      <c r="AD488" s="74">
        <f t="shared" si="51"/>
        <v>0.45870524675324675</v>
      </c>
      <c r="AE488" s="75">
        <f t="shared" si="52"/>
        <v>1.0</v>
      </c>
    </row>
    <row r="489" spans="8:8" ht="15.75" hidden="1">
      <c r="A489" s="67">
        <v>52619.0</v>
      </c>
      <c r="B489" s="68">
        <v>4.0</v>
      </c>
      <c r="C489" s="68">
        <v>51.0</v>
      </c>
      <c r="D489" s="69" t="s">
        <v>57</v>
      </c>
      <c r="E489" s="68">
        <v>5108.0</v>
      </c>
      <c r="F489" s="69" t="s">
        <v>537</v>
      </c>
      <c r="G489" s="68">
        <v>510801.0</v>
      </c>
      <c r="H489" s="69" t="s">
        <v>538</v>
      </c>
      <c r="I489" s="68">
        <v>5.108012003E9</v>
      </c>
      <c r="J489" s="69" t="s">
        <v>541</v>
      </c>
      <c r="K489" s="70">
        <v>1.129189E9</v>
      </c>
      <c r="L489" s="71">
        <v>2.5744705E8</v>
      </c>
      <c r="M489" s="71">
        <v>6375000.0</v>
      </c>
      <c r="N489" s="71"/>
      <c r="O489" s="71"/>
      <c r="P489" s="71"/>
      <c r="Q489" s="71">
        <v>650000.0</v>
      </c>
      <c r="R489" s="71"/>
      <c r="S489" s="71">
        <v>2.922E7</v>
      </c>
      <c r="T489" s="71"/>
      <c r="U489" s="71">
        <v>5570000.0</v>
      </c>
      <c r="V489" s="71"/>
      <c r="W489" s="71">
        <v>2585000.0</v>
      </c>
      <c r="X489" s="71">
        <v>3745000.0</v>
      </c>
      <c r="Y489" s="71"/>
      <c r="Z489" s="72">
        <f t="shared" si="47"/>
        <v>4.8145E7</v>
      </c>
      <c r="AA489" s="73">
        <f t="shared" si="48"/>
        <v>2.0930205E8</v>
      </c>
      <c r="AB489" s="74">
        <f t="shared" si="49"/>
        <v>0.81299067128561</v>
      </c>
      <c r="AC489" s="74">
        <f t="shared" si="50"/>
        <v>0.22799287807444105</v>
      </c>
      <c r="AD489" s="74">
        <f t="shared" si="51"/>
        <v>0.18700932871439</v>
      </c>
      <c r="AE489" s="75">
        <f t="shared" si="52"/>
        <v>1.0</v>
      </c>
    </row>
    <row r="490" spans="8:8" ht="15.75" hidden="1">
      <c r="A490" s="67">
        <v>52620.0</v>
      </c>
      <c r="B490" s="68">
        <v>4.0</v>
      </c>
      <c r="C490" s="68">
        <v>51.0</v>
      </c>
      <c r="D490" s="69" t="s">
        <v>57</v>
      </c>
      <c r="E490" s="68">
        <v>5108.0</v>
      </c>
      <c r="F490" s="69" t="s">
        <v>537</v>
      </c>
      <c r="G490" s="68">
        <v>510801.0</v>
      </c>
      <c r="H490" s="69" t="s">
        <v>538</v>
      </c>
      <c r="I490" s="68">
        <v>5.108012004E9</v>
      </c>
      <c r="J490" s="69" t="s">
        <v>542</v>
      </c>
      <c r="K490" s="70">
        <v>1.193178E9</v>
      </c>
      <c r="L490" s="71">
        <v>1.29588E8</v>
      </c>
      <c r="M490" s="71">
        <v>1.360685E7</v>
      </c>
      <c r="N490" s="71"/>
      <c r="O490" s="71"/>
      <c r="P490" s="71"/>
      <c r="Q490" s="71">
        <v>690000.0</v>
      </c>
      <c r="R490" s="71"/>
      <c r="S490" s="71">
        <v>2.313522E7</v>
      </c>
      <c r="T490" s="71"/>
      <c r="U490" s="71">
        <v>4534150.0</v>
      </c>
      <c r="V490" s="71"/>
      <c r="W490" s="71">
        <v>2680000.0</v>
      </c>
      <c r="X490" s="71">
        <v>540000.0</v>
      </c>
      <c r="Y490" s="71">
        <v>9279000.0</v>
      </c>
      <c r="Z490" s="72">
        <f t="shared" si="47"/>
        <v>5.446522E7</v>
      </c>
      <c r="AA490" s="73">
        <f t="shared" si="48"/>
        <v>7.512278E7</v>
      </c>
      <c r="AB490" s="74">
        <f t="shared" si="49"/>
        <v>0.5797047566132667</v>
      </c>
      <c r="AC490" s="74">
        <f t="shared" si="50"/>
        <v>0.10860743325807214</v>
      </c>
      <c r="AD490" s="74">
        <f t="shared" si="51"/>
        <v>0.42029524338673335</v>
      </c>
      <c r="AE490" s="75">
        <f t="shared" si="52"/>
        <v>1.0</v>
      </c>
    </row>
    <row r="491" spans="8:8" ht="15.75" hidden="1">
      <c r="A491" s="67">
        <v>52621.0</v>
      </c>
      <c r="B491" s="68">
        <v>4.0</v>
      </c>
      <c r="C491" s="68">
        <v>51.0</v>
      </c>
      <c r="D491" s="69" t="s">
        <v>57</v>
      </c>
      <c r="E491" s="68">
        <v>5108.0</v>
      </c>
      <c r="F491" s="69" t="s">
        <v>537</v>
      </c>
      <c r="G491" s="68">
        <v>510801.0</v>
      </c>
      <c r="H491" s="69" t="s">
        <v>538</v>
      </c>
      <c r="I491" s="68">
        <v>5.108012005E9</v>
      </c>
      <c r="J491" s="69" t="s">
        <v>543</v>
      </c>
      <c r="K491" s="70">
        <v>1.011756E9</v>
      </c>
      <c r="L491" s="71">
        <v>1.063025E8</v>
      </c>
      <c r="M491" s="71">
        <v>6793000.0</v>
      </c>
      <c r="N491" s="71"/>
      <c r="O491" s="71"/>
      <c r="P491" s="71"/>
      <c r="Q491" s="71">
        <v>1170000.0</v>
      </c>
      <c r="R491" s="71"/>
      <c r="S491" s="71"/>
      <c r="T491" s="71"/>
      <c r="U491" s="71"/>
      <c r="V491" s="71"/>
      <c r="W491" s="71"/>
      <c r="X491" s="71">
        <v>9340000.0</v>
      </c>
      <c r="Y491" s="71"/>
      <c r="Z491" s="72">
        <f t="shared" si="47"/>
        <v>1.7303E7</v>
      </c>
      <c r="AA491" s="73">
        <f t="shared" si="48"/>
        <v>8.89995E7</v>
      </c>
      <c r="AB491" s="74">
        <f t="shared" si="49"/>
        <v>0.8372286634839256</v>
      </c>
      <c r="AC491" s="74">
        <f t="shared" si="50"/>
        <v>0.10506732848631488</v>
      </c>
      <c r="AD491" s="74">
        <f t="shared" si="51"/>
        <v>0.16277133651607442</v>
      </c>
      <c r="AE491" s="75">
        <f t="shared" si="52"/>
        <v>1.0</v>
      </c>
    </row>
    <row r="492" spans="8:8" ht="15.75" hidden="1">
      <c r="A492" s="67">
        <v>52622.0</v>
      </c>
      <c r="B492" s="68">
        <v>4.0</v>
      </c>
      <c r="C492" s="68">
        <v>51.0</v>
      </c>
      <c r="D492" s="69" t="s">
        <v>57</v>
      </c>
      <c r="E492" s="68">
        <v>5108.0</v>
      </c>
      <c r="F492" s="69" t="s">
        <v>537</v>
      </c>
      <c r="G492" s="68">
        <v>510801.0</v>
      </c>
      <c r="H492" s="69" t="s">
        <v>538</v>
      </c>
      <c r="I492" s="68">
        <v>5.108012006E9</v>
      </c>
      <c r="J492" s="69" t="s">
        <v>544</v>
      </c>
      <c r="K492" s="70">
        <v>1.096028E9</v>
      </c>
      <c r="L492" s="71">
        <v>1.063025E8</v>
      </c>
      <c r="M492" s="71">
        <v>7483000.0</v>
      </c>
      <c r="N492" s="71"/>
      <c r="O492" s="71"/>
      <c r="P492" s="71"/>
      <c r="Q492" s="71"/>
      <c r="R492" s="71"/>
      <c r="S492" s="71">
        <v>8758000.0</v>
      </c>
      <c r="T492" s="71"/>
      <c r="U492" s="71"/>
      <c r="V492" s="71"/>
      <c r="W492" s="71">
        <v>7425000.0</v>
      </c>
      <c r="X492" s="71"/>
      <c r="Y492" s="71">
        <v>1.2699E7</v>
      </c>
      <c r="Z492" s="72">
        <f t="shared" si="47"/>
        <v>3.6365E7</v>
      </c>
      <c r="AA492" s="73">
        <f t="shared" si="48"/>
        <v>6.99375E7</v>
      </c>
      <c r="AB492" s="74">
        <f t="shared" si="49"/>
        <v>0.6579102090731639</v>
      </c>
      <c r="AC492" s="74">
        <f t="shared" si="50"/>
        <v>0.09698885429934272</v>
      </c>
      <c r="AD492" s="74">
        <f t="shared" si="51"/>
        <v>0.34208979092683617</v>
      </c>
      <c r="AE492" s="75">
        <f t="shared" si="52"/>
        <v>1.0</v>
      </c>
    </row>
    <row r="493" spans="8:8" ht="15.75" hidden="1">
      <c r="A493" s="67">
        <v>52623.0</v>
      </c>
      <c r="B493" s="68">
        <v>4.0</v>
      </c>
      <c r="C493" s="68">
        <v>51.0</v>
      </c>
      <c r="D493" s="69" t="s">
        <v>57</v>
      </c>
      <c r="E493" s="68">
        <v>5108.0</v>
      </c>
      <c r="F493" s="69" t="s">
        <v>537</v>
      </c>
      <c r="G493" s="68">
        <v>510801.0</v>
      </c>
      <c r="H493" s="69" t="s">
        <v>538</v>
      </c>
      <c r="I493" s="68">
        <v>5.108012007E9</v>
      </c>
      <c r="J493" s="69" t="s">
        <v>545</v>
      </c>
      <c r="K493" s="70">
        <v>1.002776E9</v>
      </c>
      <c r="L493" s="71">
        <v>8.34085E7</v>
      </c>
      <c r="M493" s="71"/>
      <c r="N493" s="71"/>
      <c r="O493" s="71"/>
      <c r="P493" s="71"/>
      <c r="Q493" s="71">
        <v>217000.0</v>
      </c>
      <c r="R493" s="71"/>
      <c r="S493" s="71">
        <v>6312800.0</v>
      </c>
      <c r="T493" s="71"/>
      <c r="U493" s="71"/>
      <c r="V493" s="71"/>
      <c r="W493" s="71"/>
      <c r="X493" s="71"/>
      <c r="Y493" s="71">
        <v>220500.0</v>
      </c>
      <c r="Z493" s="72">
        <f t="shared" si="47"/>
        <v>6750300.0</v>
      </c>
      <c r="AA493" s="73">
        <f t="shared" si="48"/>
        <v>7.66582E7</v>
      </c>
      <c r="AB493" s="74">
        <f t="shared" si="49"/>
        <v>0.9190693994017396</v>
      </c>
      <c r="AC493" s="74">
        <f t="shared" si="50"/>
        <v>0.08317759898521704</v>
      </c>
      <c r="AD493" s="74">
        <f t="shared" si="51"/>
        <v>0.08093060059826036</v>
      </c>
      <c r="AE493" s="75">
        <f t="shared" si="52"/>
        <v>1.0000000000000004</v>
      </c>
    </row>
    <row r="494" spans="8:8" ht="15.75" hidden="1">
      <c r="A494" s="67">
        <v>52624.0</v>
      </c>
      <c r="B494" s="68">
        <v>4.0</v>
      </c>
      <c r="C494" s="68">
        <v>51.0</v>
      </c>
      <c r="D494" s="69" t="s">
        <v>57</v>
      </c>
      <c r="E494" s="68">
        <v>5108.0</v>
      </c>
      <c r="F494" s="69" t="s">
        <v>537</v>
      </c>
      <c r="G494" s="68">
        <v>510801.0</v>
      </c>
      <c r="H494" s="69" t="s">
        <v>538</v>
      </c>
      <c r="I494" s="68">
        <v>5.108012008E9</v>
      </c>
      <c r="J494" s="69" t="s">
        <v>546</v>
      </c>
      <c r="K494" s="70">
        <v>9.86062E8</v>
      </c>
      <c r="L494" s="71">
        <v>1.31632E8</v>
      </c>
      <c r="M494" s="71">
        <v>1185000.0</v>
      </c>
      <c r="N494" s="71">
        <v>1200000.0</v>
      </c>
      <c r="O494" s="71"/>
      <c r="P494" s="71"/>
      <c r="Q494" s="71"/>
      <c r="R494" s="71"/>
      <c r="S494" s="71">
        <v>3900000.0</v>
      </c>
      <c r="T494" s="71"/>
      <c r="U494" s="71">
        <v>350000.0</v>
      </c>
      <c r="V494" s="71"/>
      <c r="W494" s="71">
        <v>1775000.0</v>
      </c>
      <c r="X494" s="71"/>
      <c r="Y494" s="71">
        <v>3558000.0</v>
      </c>
      <c r="Z494" s="72">
        <f t="shared" si="47"/>
        <v>1.1968E7</v>
      </c>
      <c r="AA494" s="73">
        <f t="shared" si="48"/>
        <v>1.19664E8</v>
      </c>
      <c r="AB494" s="74">
        <f t="shared" si="49"/>
        <v>0.9090798590008509</v>
      </c>
      <c r="AC494" s="74">
        <f t="shared" si="50"/>
        <v>0.13349262013950441</v>
      </c>
      <c r="AD494" s="74">
        <f t="shared" si="51"/>
        <v>0.09092014099914915</v>
      </c>
      <c r="AE494" s="75">
        <f t="shared" si="52"/>
        <v>1.0000000000000002</v>
      </c>
    </row>
    <row r="495" spans="8:8" ht="15.75" hidden="1">
      <c r="A495" s="67">
        <v>52625.0</v>
      </c>
      <c r="B495" s="68">
        <v>4.0</v>
      </c>
      <c r="C495" s="68">
        <v>51.0</v>
      </c>
      <c r="D495" s="69" t="s">
        <v>57</v>
      </c>
      <c r="E495" s="68">
        <v>5108.0</v>
      </c>
      <c r="F495" s="69" t="s">
        <v>537</v>
      </c>
      <c r="G495" s="68">
        <v>510801.0</v>
      </c>
      <c r="H495" s="69" t="s">
        <v>538</v>
      </c>
      <c r="I495" s="68">
        <v>5.108012009E9</v>
      </c>
      <c r="J495" s="69" t="s">
        <v>538</v>
      </c>
      <c r="K495" s="70">
        <v>1.22658E9</v>
      </c>
      <c r="L495" s="71">
        <v>1.11532E8</v>
      </c>
      <c r="M495" s="71">
        <v>2.919E7</v>
      </c>
      <c r="N495" s="71"/>
      <c r="O495" s="71"/>
      <c r="P495" s="71"/>
      <c r="Q495" s="71">
        <v>5280000.0</v>
      </c>
      <c r="R495" s="71"/>
      <c r="S495" s="71">
        <v>225600.0</v>
      </c>
      <c r="T495" s="71"/>
      <c r="U495" s="71"/>
      <c r="V495" s="71"/>
      <c r="W495" s="71"/>
      <c r="X495" s="71">
        <v>1.3429E7</v>
      </c>
      <c r="Y495" s="71">
        <v>9325000.0</v>
      </c>
      <c r="Z495" s="72">
        <f t="shared" si="47"/>
        <v>5.74496E7</v>
      </c>
      <c r="AA495" s="73">
        <f t="shared" si="48"/>
        <v>5.40824E7</v>
      </c>
      <c r="AB495" s="74">
        <f t="shared" si="49"/>
        <v>0.48490478069074344</v>
      </c>
      <c r="AC495" s="74">
        <f t="shared" si="50"/>
        <v>0.09092925043617212</v>
      </c>
      <c r="AD495" s="74">
        <f t="shared" si="51"/>
        <v>0.5150952193092565</v>
      </c>
      <c r="AE495" s="75">
        <f t="shared" si="52"/>
        <v>1.0</v>
      </c>
    </row>
    <row r="496" spans="8:8" ht="15.75" hidden="1">
      <c r="A496" s="67">
        <v>52626.0</v>
      </c>
      <c r="B496" s="68">
        <v>4.0</v>
      </c>
      <c r="C496" s="68">
        <v>51.0</v>
      </c>
      <c r="D496" s="69" t="s">
        <v>57</v>
      </c>
      <c r="E496" s="68">
        <v>5108.0</v>
      </c>
      <c r="F496" s="69" t="s">
        <v>537</v>
      </c>
      <c r="G496" s="68">
        <v>510801.0</v>
      </c>
      <c r="H496" s="69" t="s">
        <v>538</v>
      </c>
      <c r="I496" s="68">
        <v>5.10801201E9</v>
      </c>
      <c r="J496" s="69" t="s">
        <v>547</v>
      </c>
      <c r="K496" s="70">
        <v>1.87296E9</v>
      </c>
      <c r="L496" s="71">
        <v>1.498368E8</v>
      </c>
      <c r="M496" s="71">
        <v>3415800.0</v>
      </c>
      <c r="N496" s="71">
        <v>2880000.0</v>
      </c>
      <c r="O496" s="71"/>
      <c r="P496" s="71">
        <v>1200000.0</v>
      </c>
      <c r="Q496" s="71">
        <v>1.6815E7</v>
      </c>
      <c r="R496" s="71"/>
      <c r="S496" s="71">
        <v>7315000.0</v>
      </c>
      <c r="T496" s="71">
        <v>1200000.0</v>
      </c>
      <c r="U496" s="71">
        <v>6017000.0</v>
      </c>
      <c r="V496" s="71"/>
      <c r="W496" s="71">
        <v>3945000.0</v>
      </c>
      <c r="X496" s="71">
        <v>3125000.0</v>
      </c>
      <c r="Y496" s="71">
        <v>1.13697E7</v>
      </c>
      <c r="Z496" s="72">
        <f t="shared" si="47"/>
        <v>5.72825E7</v>
      </c>
      <c r="AA496" s="73">
        <f t="shared" si="48"/>
        <v>9.25543E7</v>
      </c>
      <c r="AB496" s="74">
        <f t="shared" si="49"/>
        <v>0.6177007250555271</v>
      </c>
      <c r="AC496" s="74">
        <f t="shared" si="50"/>
        <v>0.08</v>
      </c>
      <c r="AD496" s="74">
        <f t="shared" si="51"/>
        <v>0.3822992749444729</v>
      </c>
      <c r="AE496" s="75">
        <f t="shared" si="52"/>
        <v>1.0</v>
      </c>
    </row>
    <row r="497" spans="8:8" ht="15.75" hidden="1">
      <c r="A497" s="67">
        <v>52627.0</v>
      </c>
      <c r="B497" s="68">
        <v>4.0</v>
      </c>
      <c r="C497" s="68">
        <v>51.0</v>
      </c>
      <c r="D497" s="69" t="s">
        <v>57</v>
      </c>
      <c r="E497" s="68">
        <v>5108.0</v>
      </c>
      <c r="F497" s="69" t="s">
        <v>537</v>
      </c>
      <c r="G497" s="68">
        <v>510801.0</v>
      </c>
      <c r="H497" s="69" t="s">
        <v>538</v>
      </c>
      <c r="I497" s="68">
        <v>5.108012011E9</v>
      </c>
      <c r="J497" s="69" t="s">
        <v>548</v>
      </c>
      <c r="K497" s="70">
        <v>9.93498E8</v>
      </c>
      <c r="L497" s="71">
        <v>9.23797E7</v>
      </c>
      <c r="M497" s="71">
        <v>4675000.0</v>
      </c>
      <c r="N497" s="71">
        <v>1.39575E7</v>
      </c>
      <c r="O497" s="71"/>
      <c r="P497" s="71"/>
      <c r="Q497" s="71">
        <v>2675000.0</v>
      </c>
      <c r="R497" s="71"/>
      <c r="S497" s="71">
        <v>4102000.0</v>
      </c>
      <c r="T497" s="71"/>
      <c r="U497" s="71"/>
      <c r="V497" s="71"/>
      <c r="W497" s="71">
        <v>400000.0</v>
      </c>
      <c r="X497" s="71"/>
      <c r="Y497" s="71">
        <v>206000.0</v>
      </c>
      <c r="Z497" s="72">
        <f t="shared" si="47"/>
        <v>2.60155E7</v>
      </c>
      <c r="AA497" s="73">
        <f t="shared" si="48"/>
        <v>6.63642E7</v>
      </c>
      <c r="AB497" s="74">
        <f t="shared" si="49"/>
        <v>0.7183850997567648</v>
      </c>
      <c r="AC497" s="74">
        <f t="shared" si="50"/>
        <v>0.09298428381335443</v>
      </c>
      <c r="AD497" s="74">
        <f t="shared" si="51"/>
        <v>0.28161490024323527</v>
      </c>
      <c r="AE497" s="75">
        <f t="shared" si="52"/>
        <v>1.0</v>
      </c>
    </row>
    <row r="498" spans="8:8" ht="15.75" hidden="1">
      <c r="A498" s="67">
        <v>52628.0</v>
      </c>
      <c r="B498" s="68">
        <v>4.0</v>
      </c>
      <c r="C498" s="68">
        <v>51.0</v>
      </c>
      <c r="D498" s="69" t="s">
        <v>57</v>
      </c>
      <c r="E498" s="68">
        <v>5108.0</v>
      </c>
      <c r="F498" s="69" t="s">
        <v>537</v>
      </c>
      <c r="G498" s="68">
        <v>510801.0</v>
      </c>
      <c r="H498" s="69" t="s">
        <v>538</v>
      </c>
      <c r="I498" s="68">
        <v>5.108012012E9</v>
      </c>
      <c r="J498" s="69" t="s">
        <v>549</v>
      </c>
      <c r="K498" s="70">
        <v>1.154747E9</v>
      </c>
      <c r="L498" s="71">
        <v>1.16078989E8</v>
      </c>
      <c r="M498" s="71"/>
      <c r="N498" s="71">
        <v>2.2188E7</v>
      </c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2">
        <f t="shared" si="47"/>
        <v>2.2188E7</v>
      </c>
      <c r="AA498" s="73">
        <f t="shared" si="48"/>
        <v>9.3890989E7</v>
      </c>
      <c r="AB498" s="74">
        <f t="shared" si="49"/>
        <v>0.8088542966203814</v>
      </c>
      <c r="AC498" s="74">
        <f t="shared" si="50"/>
        <v>0.10052330856888998</v>
      </c>
      <c r="AD498" s="74">
        <f t="shared" si="51"/>
        <v>0.1911457033796185</v>
      </c>
      <c r="AE498" s="75">
        <f t="shared" si="52"/>
        <v>1.0</v>
      </c>
    </row>
    <row r="499" spans="8:8" ht="15.75" hidden="1">
      <c r="A499" s="67">
        <v>52629.0</v>
      </c>
      <c r="B499" s="68">
        <v>4.0</v>
      </c>
      <c r="C499" s="68">
        <v>51.0</v>
      </c>
      <c r="D499" s="69" t="s">
        <v>57</v>
      </c>
      <c r="E499" s="68">
        <v>5108.0</v>
      </c>
      <c r="F499" s="69" t="s">
        <v>537</v>
      </c>
      <c r="G499" s="68">
        <v>510801.0</v>
      </c>
      <c r="H499" s="69" t="s">
        <v>538</v>
      </c>
      <c r="I499" s="68">
        <v>5.108012013E9</v>
      </c>
      <c r="J499" s="69" t="s">
        <v>550</v>
      </c>
      <c r="K499" s="70">
        <v>9.42571E8</v>
      </c>
      <c r="L499" s="71">
        <v>7.6047E7</v>
      </c>
      <c r="M499" s="71">
        <v>3150000.0</v>
      </c>
      <c r="N499" s="71"/>
      <c r="O499" s="71"/>
      <c r="P499" s="71"/>
      <c r="Q499" s="71">
        <v>4196000.0</v>
      </c>
      <c r="R499" s="71"/>
      <c r="S499" s="71">
        <v>7460000.0</v>
      </c>
      <c r="T499" s="71"/>
      <c r="U499" s="71"/>
      <c r="V499" s="71"/>
      <c r="W499" s="71"/>
      <c r="X499" s="71">
        <v>7370000.0</v>
      </c>
      <c r="Y499" s="71">
        <v>1.21805E7</v>
      </c>
      <c r="Z499" s="72">
        <f t="shared" si="47"/>
        <v>3.43565E7</v>
      </c>
      <c r="AA499" s="73">
        <f t="shared" si="48"/>
        <v>4.16905E7</v>
      </c>
      <c r="AB499" s="74">
        <f t="shared" si="49"/>
        <v>0.5482201796257578</v>
      </c>
      <c r="AC499" s="74">
        <f t="shared" si="50"/>
        <v>0.08068039436816961</v>
      </c>
      <c r="AD499" s="74">
        <f t="shared" si="51"/>
        <v>0.45177982037424225</v>
      </c>
      <c r="AE499" s="75">
        <f t="shared" si="52"/>
        <v>1.0</v>
      </c>
    </row>
    <row r="500" spans="8:8" ht="15.75" hidden="1">
      <c r="A500" s="67">
        <v>52630.0</v>
      </c>
      <c r="B500" s="68">
        <v>4.0</v>
      </c>
      <c r="C500" s="68">
        <v>51.0</v>
      </c>
      <c r="D500" s="69" t="s">
        <v>57</v>
      </c>
      <c r="E500" s="68">
        <v>5108.0</v>
      </c>
      <c r="F500" s="69" t="s">
        <v>537</v>
      </c>
      <c r="G500" s="68">
        <v>510801.0</v>
      </c>
      <c r="H500" s="69" t="s">
        <v>538</v>
      </c>
      <c r="I500" s="68">
        <v>5.108012014E9</v>
      </c>
      <c r="J500" s="69" t="s">
        <v>551</v>
      </c>
      <c r="K500" s="70">
        <v>1.11224E9</v>
      </c>
      <c r="L500" s="71">
        <v>8.896E7</v>
      </c>
      <c r="M500" s="71">
        <v>240000.0</v>
      </c>
      <c r="N500" s="71"/>
      <c r="O500" s="71"/>
      <c r="P500" s="71"/>
      <c r="Q500" s="71">
        <v>1470000.0</v>
      </c>
      <c r="R500" s="71"/>
      <c r="S500" s="71">
        <v>1600000.0</v>
      </c>
      <c r="T500" s="71"/>
      <c r="U500" s="71">
        <v>916000.0</v>
      </c>
      <c r="V500" s="71"/>
      <c r="W500" s="71">
        <v>1775000.0</v>
      </c>
      <c r="X500" s="71">
        <v>1701000.0</v>
      </c>
      <c r="Y500" s="71">
        <v>765000.0</v>
      </c>
      <c r="Z500" s="72">
        <f t="shared" si="47"/>
        <v>8467000.0</v>
      </c>
      <c r="AA500" s="73">
        <f t="shared" si="48"/>
        <v>8.0493E7</v>
      </c>
      <c r="AB500" s="74">
        <f t="shared" si="49"/>
        <v>0.904822392086331</v>
      </c>
      <c r="AC500" s="74">
        <f t="shared" si="50"/>
        <v>0.07998273753866073</v>
      </c>
      <c r="AD500" s="74">
        <f t="shared" si="51"/>
        <v>0.09517760791366907</v>
      </c>
      <c r="AE500" s="75">
        <f t="shared" si="52"/>
        <v>1.0</v>
      </c>
    </row>
    <row r="501" spans="8:8" s="78" ht="15.75" hidden="1" customFormat="1">
      <c r="A501" s="79">
        <v>52631.0</v>
      </c>
      <c r="B501" s="80">
        <v>4.0</v>
      </c>
      <c r="C501" s="80">
        <v>51.0</v>
      </c>
      <c r="D501" s="81" t="s">
        <v>57</v>
      </c>
      <c r="E501" s="80">
        <v>5108.0</v>
      </c>
      <c r="F501" s="81" t="s">
        <v>537</v>
      </c>
      <c r="G501" s="80">
        <v>510802.0</v>
      </c>
      <c r="H501" s="81" t="s">
        <v>552</v>
      </c>
      <c r="I501" s="80">
        <v>5.108022001E9</v>
      </c>
      <c r="J501" s="81" t="s">
        <v>553</v>
      </c>
      <c r="K501" s="82">
        <v>9.01867E8</v>
      </c>
      <c r="L501" s="83">
        <v>7.2E7</v>
      </c>
      <c r="M501" s="83"/>
      <c r="N501" s="83">
        <v>7039400.0</v>
      </c>
      <c r="O501" s="83"/>
      <c r="P501" s="83"/>
      <c r="Q501" s="83"/>
      <c r="R501" s="83"/>
      <c r="S501" s="83">
        <v>1.2342E7</v>
      </c>
      <c r="T501" s="83"/>
      <c r="U501" s="83"/>
      <c r="V501" s="83"/>
      <c r="W501" s="83">
        <v>280000.0</v>
      </c>
      <c r="X501" s="83">
        <v>4104000.0</v>
      </c>
      <c r="Y501" s="83"/>
      <c r="Z501" s="91">
        <f t="shared" si="47"/>
        <v>2.37654E7</v>
      </c>
      <c r="AA501" s="92">
        <f t="shared" si="48"/>
        <v>4.82346E7</v>
      </c>
      <c r="AB501" s="84">
        <f t="shared" si="49"/>
        <v>0.669925</v>
      </c>
      <c r="AC501" s="84">
        <f t="shared" si="50"/>
        <v>0.07983438799734328</v>
      </c>
      <c r="AD501" s="84">
        <f t="shared" si="51"/>
        <v>0.330075</v>
      </c>
      <c r="AE501" s="85">
        <f t="shared" si="52"/>
        <v>1.0</v>
      </c>
    </row>
    <row r="502" spans="8:8" ht="15.75" hidden="1">
      <c r="A502" s="67">
        <v>52632.0</v>
      </c>
      <c r="B502" s="68">
        <v>4.0</v>
      </c>
      <c r="C502" s="68">
        <v>51.0</v>
      </c>
      <c r="D502" s="69" t="s">
        <v>57</v>
      </c>
      <c r="E502" s="68">
        <v>5108.0</v>
      </c>
      <c r="F502" s="69" t="s">
        <v>537</v>
      </c>
      <c r="G502" s="68">
        <v>510802.0</v>
      </c>
      <c r="H502" s="69" t="s">
        <v>552</v>
      </c>
      <c r="I502" s="68">
        <v>5.108022002E9</v>
      </c>
      <c r="J502" s="69" t="s">
        <v>554</v>
      </c>
      <c r="K502" s="70">
        <v>8.73825E8</v>
      </c>
      <c r="L502" s="71">
        <v>7.039E7</v>
      </c>
      <c r="M502" s="71">
        <v>350000.0</v>
      </c>
      <c r="N502" s="71">
        <v>1.017E7</v>
      </c>
      <c r="O502" s="71"/>
      <c r="P502" s="71"/>
      <c r="Q502" s="71"/>
      <c r="R502" s="71">
        <v>9525000.0</v>
      </c>
      <c r="S502" s="71">
        <v>5645000.0</v>
      </c>
      <c r="T502" s="71"/>
      <c r="U502" s="71"/>
      <c r="V502" s="71"/>
      <c r="W502" s="71"/>
      <c r="X502" s="71"/>
      <c r="Y502" s="71">
        <v>300000.0</v>
      </c>
      <c r="Z502" s="72">
        <f t="shared" si="47"/>
        <v>2.599E7</v>
      </c>
      <c r="AA502" s="73">
        <f t="shared" si="48"/>
        <v>4.44E7</v>
      </c>
      <c r="AB502" s="74">
        <f t="shared" si="49"/>
        <v>0.6307714163943742</v>
      </c>
      <c r="AC502" s="74">
        <f t="shared" si="50"/>
        <v>0.08055388664778416</v>
      </c>
      <c r="AD502" s="74">
        <f t="shared" si="51"/>
        <v>0.3692285836056258</v>
      </c>
      <c r="AE502" s="75">
        <f t="shared" si="52"/>
        <v>1.0</v>
      </c>
    </row>
    <row r="503" spans="8:8" ht="15.75" hidden="1">
      <c r="A503" s="67">
        <v>52633.0</v>
      </c>
      <c r="B503" s="68">
        <v>4.0</v>
      </c>
      <c r="C503" s="68">
        <v>51.0</v>
      </c>
      <c r="D503" s="69" t="s">
        <v>57</v>
      </c>
      <c r="E503" s="68">
        <v>5108.0</v>
      </c>
      <c r="F503" s="69" t="s">
        <v>537</v>
      </c>
      <c r="G503" s="68">
        <v>510802.0</v>
      </c>
      <c r="H503" s="69" t="s">
        <v>552</v>
      </c>
      <c r="I503" s="68">
        <v>5.108022003E9</v>
      </c>
      <c r="J503" s="69" t="s">
        <v>555</v>
      </c>
      <c r="K503" s="70">
        <v>1.017711E9</v>
      </c>
      <c r="L503" s="71">
        <v>8.5432E7</v>
      </c>
      <c r="M503" s="71">
        <v>725000.0</v>
      </c>
      <c r="N503" s="71">
        <v>8360000.0</v>
      </c>
      <c r="O503" s="71"/>
      <c r="P503" s="71"/>
      <c r="Q503" s="71"/>
      <c r="R503" s="71"/>
      <c r="S503" s="71">
        <v>8922600.0</v>
      </c>
      <c r="T503" s="71"/>
      <c r="U503" s="71"/>
      <c r="V503" s="71"/>
      <c r="W503" s="71">
        <v>3652000.0</v>
      </c>
      <c r="X503" s="71">
        <v>1500000.0</v>
      </c>
      <c r="Y503" s="71">
        <v>8425700.0</v>
      </c>
      <c r="Z503" s="72">
        <f t="shared" si="47"/>
        <v>3.15853E7</v>
      </c>
      <c r="AA503" s="73">
        <f t="shared" si="48"/>
        <v>5.38467E7</v>
      </c>
      <c r="AB503" s="74">
        <f t="shared" si="49"/>
        <v>0.6302872459968162</v>
      </c>
      <c r="AC503" s="74">
        <f t="shared" si="50"/>
        <v>0.08394524575247786</v>
      </c>
      <c r="AD503" s="74">
        <f t="shared" si="51"/>
        <v>0.3697127540031838</v>
      </c>
      <c r="AE503" s="75">
        <f t="shared" si="52"/>
        <v>1.0</v>
      </c>
    </row>
    <row r="504" spans="8:8" ht="15.75" hidden="1">
      <c r="A504" s="67">
        <v>52634.0</v>
      </c>
      <c r="B504" s="68">
        <v>4.0</v>
      </c>
      <c r="C504" s="68">
        <v>51.0</v>
      </c>
      <c r="D504" s="69" t="s">
        <v>57</v>
      </c>
      <c r="E504" s="68">
        <v>5108.0</v>
      </c>
      <c r="F504" s="69" t="s">
        <v>537</v>
      </c>
      <c r="G504" s="68">
        <v>510802.0</v>
      </c>
      <c r="H504" s="69" t="s">
        <v>552</v>
      </c>
      <c r="I504" s="68">
        <v>5.108022004E9</v>
      </c>
      <c r="J504" s="69" t="s">
        <v>556</v>
      </c>
      <c r="K504" s="70">
        <v>1.087127E9</v>
      </c>
      <c r="L504" s="71">
        <v>1.0452711E8</v>
      </c>
      <c r="M504" s="71">
        <v>1.4538E7</v>
      </c>
      <c r="N504" s="71"/>
      <c r="O504" s="71"/>
      <c r="P504" s="71"/>
      <c r="Q504" s="71">
        <v>6110000.0</v>
      </c>
      <c r="R504" s="71"/>
      <c r="S504" s="71">
        <v>2000000.0</v>
      </c>
      <c r="T504" s="71"/>
      <c r="U504" s="71"/>
      <c r="V504" s="71"/>
      <c r="W504" s="71"/>
      <c r="X504" s="71">
        <v>360000.0</v>
      </c>
      <c r="Y504" s="71">
        <v>4301500.0</v>
      </c>
      <c r="Z504" s="72">
        <f t="shared" si="47"/>
        <v>2.73095E7</v>
      </c>
      <c r="AA504" s="73">
        <f t="shared" si="48"/>
        <v>7.721761E7</v>
      </c>
      <c r="AB504" s="74">
        <f t="shared" si="49"/>
        <v>0.7387328512191718</v>
      </c>
      <c r="AC504" s="74">
        <f t="shared" si="50"/>
        <v>0.09614986105579201</v>
      </c>
      <c r="AD504" s="74">
        <f t="shared" si="51"/>
        <v>0.26126714878082824</v>
      </c>
      <c r="AE504" s="75">
        <f t="shared" si="52"/>
        <v>1.0</v>
      </c>
    </row>
    <row r="505" spans="8:8" ht="15.75" hidden="1">
      <c r="A505" s="67">
        <v>52635.0</v>
      </c>
      <c r="B505" s="68">
        <v>4.0</v>
      </c>
      <c r="C505" s="68">
        <v>51.0</v>
      </c>
      <c r="D505" s="69" t="s">
        <v>57</v>
      </c>
      <c r="E505" s="68">
        <v>5108.0</v>
      </c>
      <c r="F505" s="69" t="s">
        <v>537</v>
      </c>
      <c r="G505" s="68">
        <v>510802.0</v>
      </c>
      <c r="H505" s="69" t="s">
        <v>552</v>
      </c>
      <c r="I505" s="68">
        <v>5.108022005E9</v>
      </c>
      <c r="J505" s="69" t="s">
        <v>557</v>
      </c>
      <c r="K505" s="70">
        <v>9.66282E8</v>
      </c>
      <c r="L505" s="71">
        <v>7.8797E7</v>
      </c>
      <c r="M505" s="71">
        <v>1.6E7</v>
      </c>
      <c r="N505" s="71">
        <v>5400000.0</v>
      </c>
      <c r="O505" s="71">
        <v>3600000.0</v>
      </c>
      <c r="P505" s="71"/>
      <c r="Q505" s="71"/>
      <c r="R505" s="71"/>
      <c r="S505" s="71">
        <v>3136000.0</v>
      </c>
      <c r="T505" s="71"/>
      <c r="U505" s="71"/>
      <c r="V505" s="71"/>
      <c r="W505" s="71"/>
      <c r="X505" s="71"/>
      <c r="Y505" s="71">
        <v>625000.0</v>
      </c>
      <c r="Z505" s="72">
        <f t="shared" si="47"/>
        <v>2.8761E7</v>
      </c>
      <c r="AA505" s="73">
        <f t="shared" si="48"/>
        <v>5.0036E7</v>
      </c>
      <c r="AB505" s="74">
        <f t="shared" si="49"/>
        <v>0.634998794370344</v>
      </c>
      <c r="AC505" s="74">
        <f t="shared" si="50"/>
        <v>0.08154658784909581</v>
      </c>
      <c r="AD505" s="74">
        <f t="shared" si="51"/>
        <v>0.36500120562965593</v>
      </c>
      <c r="AE505" s="75">
        <f t="shared" si="52"/>
        <v>1.0</v>
      </c>
    </row>
    <row r="506" spans="8:8" ht="15.75" hidden="1">
      <c r="A506" s="67">
        <v>52636.0</v>
      </c>
      <c r="B506" s="68">
        <v>4.0</v>
      </c>
      <c r="C506" s="68">
        <v>51.0</v>
      </c>
      <c r="D506" s="69" t="s">
        <v>57</v>
      </c>
      <c r="E506" s="68">
        <v>5108.0</v>
      </c>
      <c r="F506" s="69" t="s">
        <v>537</v>
      </c>
      <c r="G506" s="68">
        <v>510802.0</v>
      </c>
      <c r="H506" s="69" t="s">
        <v>552</v>
      </c>
      <c r="I506" s="68">
        <v>5.108022006E9</v>
      </c>
      <c r="J506" s="69" t="s">
        <v>558</v>
      </c>
      <c r="K506" s="70">
        <v>1.34558E9</v>
      </c>
      <c r="L506" s="71">
        <v>1.93826E8</v>
      </c>
      <c r="M506" s="71">
        <v>1.0058E7</v>
      </c>
      <c r="N506" s="71"/>
      <c r="O506" s="71"/>
      <c r="P506" s="71"/>
      <c r="Q506" s="71">
        <v>1.02E7</v>
      </c>
      <c r="R506" s="71"/>
      <c r="S506" s="71">
        <v>1.989E7</v>
      </c>
      <c r="T506" s="71"/>
      <c r="U506" s="71"/>
      <c r="V506" s="71"/>
      <c r="W506" s="71">
        <v>1654000.0</v>
      </c>
      <c r="X506" s="71">
        <v>7930000.0</v>
      </c>
      <c r="Y506" s="71">
        <v>2265000.0</v>
      </c>
      <c r="Z506" s="72">
        <f t="shared" si="47"/>
        <v>5.1997E7</v>
      </c>
      <c r="AA506" s="73">
        <f t="shared" si="48"/>
        <v>1.41829E8</v>
      </c>
      <c r="AB506" s="74">
        <f t="shared" si="49"/>
        <v>0.7317336167490429</v>
      </c>
      <c r="AC506" s="74">
        <f t="shared" si="50"/>
        <v>0.14404643350822693</v>
      </c>
      <c r="AD506" s="74">
        <f t="shared" si="51"/>
        <v>0.26826638325095703</v>
      </c>
      <c r="AE506" s="75">
        <f t="shared" si="52"/>
        <v>1.0</v>
      </c>
    </row>
    <row r="507" spans="8:8" ht="15.75" hidden="1">
      <c r="A507" s="67">
        <v>52637.0</v>
      </c>
      <c r="B507" s="68">
        <v>4.0</v>
      </c>
      <c r="C507" s="68">
        <v>51.0</v>
      </c>
      <c r="D507" s="69" t="s">
        <v>57</v>
      </c>
      <c r="E507" s="68">
        <v>5108.0</v>
      </c>
      <c r="F507" s="69" t="s">
        <v>537</v>
      </c>
      <c r="G507" s="68">
        <v>510802.0</v>
      </c>
      <c r="H507" s="69" t="s">
        <v>552</v>
      </c>
      <c r="I507" s="68">
        <v>5.108022007E9</v>
      </c>
      <c r="J507" s="69" t="s">
        <v>559</v>
      </c>
      <c r="K507" s="70">
        <v>7.5697E8</v>
      </c>
      <c r="L507" s="71">
        <v>7.5E7</v>
      </c>
      <c r="M507" s="71">
        <v>1094000.0</v>
      </c>
      <c r="N507" s="71">
        <v>2180000.0</v>
      </c>
      <c r="O507" s="71"/>
      <c r="P507" s="71"/>
      <c r="Q507" s="71">
        <v>6387000.0</v>
      </c>
      <c r="R507" s="71"/>
      <c r="S507" s="71">
        <v>1.1195E7</v>
      </c>
      <c r="T507" s="71"/>
      <c r="U507" s="71"/>
      <c r="V507" s="71"/>
      <c r="W507" s="71">
        <v>2378000.0</v>
      </c>
      <c r="X507" s="71">
        <v>3950000.0</v>
      </c>
      <c r="Y507" s="71">
        <v>1.10762E7</v>
      </c>
      <c r="Z507" s="72">
        <f t="shared" si="47"/>
        <v>3.82602E7</v>
      </c>
      <c r="AA507" s="73">
        <f t="shared" si="48"/>
        <v>3.67398E7</v>
      </c>
      <c r="AB507" s="74">
        <f t="shared" si="49"/>
        <v>0.489864</v>
      </c>
      <c r="AC507" s="74">
        <f t="shared" si="50"/>
        <v>0.09907922374730835</v>
      </c>
      <c r="AD507" s="74">
        <f t="shared" si="51"/>
        <v>0.510136</v>
      </c>
      <c r="AE507" s="75">
        <f t="shared" si="52"/>
        <v>1.0</v>
      </c>
    </row>
    <row r="508" spans="8:8" ht="15.75" hidden="1">
      <c r="A508" s="67">
        <v>52638.0</v>
      </c>
      <c r="B508" s="68">
        <v>4.0</v>
      </c>
      <c r="C508" s="68">
        <v>51.0</v>
      </c>
      <c r="D508" s="69" t="s">
        <v>57</v>
      </c>
      <c r="E508" s="68">
        <v>5108.0</v>
      </c>
      <c r="F508" s="69" t="s">
        <v>537</v>
      </c>
      <c r="G508" s="68">
        <v>510802.0</v>
      </c>
      <c r="H508" s="69" t="s">
        <v>552</v>
      </c>
      <c r="I508" s="68">
        <v>5.108022008E9</v>
      </c>
      <c r="J508" s="69" t="s">
        <v>560</v>
      </c>
      <c r="K508" s="70">
        <v>7.63547E8</v>
      </c>
      <c r="L508" s="71">
        <v>6.64084E7</v>
      </c>
      <c r="M508" s="71">
        <v>2679500.0</v>
      </c>
      <c r="N508" s="71"/>
      <c r="O508" s="71">
        <v>1200000.0</v>
      </c>
      <c r="P508" s="71"/>
      <c r="Q508" s="71">
        <v>1.6848E7</v>
      </c>
      <c r="R508" s="71"/>
      <c r="S508" s="71">
        <v>2850000.0</v>
      </c>
      <c r="T508" s="71"/>
      <c r="U508" s="71"/>
      <c r="V508" s="71"/>
      <c r="W508" s="71">
        <v>2870000.0</v>
      </c>
      <c r="X508" s="71">
        <v>980000.0</v>
      </c>
      <c r="Y508" s="71"/>
      <c r="Z508" s="72">
        <f t="shared" si="47"/>
        <v>2.74275E7</v>
      </c>
      <c r="AA508" s="73">
        <f t="shared" si="48"/>
        <v>3.89809E7</v>
      </c>
      <c r="AB508" s="74">
        <f t="shared" si="49"/>
        <v>0.5869874895344565</v>
      </c>
      <c r="AC508" s="74">
        <f t="shared" si="50"/>
        <v>0.08697355892957473</v>
      </c>
      <c r="AD508" s="74">
        <f t="shared" si="51"/>
        <v>0.4130125104655435</v>
      </c>
      <c r="AE508" s="75">
        <f t="shared" si="52"/>
        <v>1.0000000000000009</v>
      </c>
    </row>
    <row r="509" spans="8:8" ht="15.75" hidden="1">
      <c r="A509" s="67">
        <v>52639.0</v>
      </c>
      <c r="B509" s="68">
        <v>4.0</v>
      </c>
      <c r="C509" s="68">
        <v>51.0</v>
      </c>
      <c r="D509" s="69" t="s">
        <v>57</v>
      </c>
      <c r="E509" s="68">
        <v>5108.0</v>
      </c>
      <c r="F509" s="69" t="s">
        <v>537</v>
      </c>
      <c r="G509" s="68">
        <v>510802.0</v>
      </c>
      <c r="H509" s="69" t="s">
        <v>552</v>
      </c>
      <c r="I509" s="68">
        <v>5.108022009E9</v>
      </c>
      <c r="J509" s="69" t="s">
        <v>561</v>
      </c>
      <c r="K509" s="70">
        <v>9.72923E8</v>
      </c>
      <c r="L509" s="71">
        <v>7.80742E7</v>
      </c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2">
        <f t="shared" si="47"/>
        <v>0.0</v>
      </c>
      <c r="AA509" s="73">
        <f t="shared" si="48"/>
        <v>7.80742E7</v>
      </c>
      <c r="AB509" s="74">
        <f t="shared" si="49"/>
        <v>1.0</v>
      </c>
      <c r="AC509" s="74">
        <f t="shared" si="50"/>
        <v>0.08024704935539606</v>
      </c>
      <c r="AD509" s="74">
        <f t="shared" si="51"/>
        <v>0.0</v>
      </c>
      <c r="AE509" s="75">
        <f t="shared" si="52"/>
        <v>1.0</v>
      </c>
    </row>
    <row r="510" spans="8:8" ht="15.75" hidden="1">
      <c r="A510" s="67">
        <v>52640.0</v>
      </c>
      <c r="B510" s="68">
        <v>4.0</v>
      </c>
      <c r="C510" s="68">
        <v>51.0</v>
      </c>
      <c r="D510" s="69" t="s">
        <v>57</v>
      </c>
      <c r="E510" s="68">
        <v>5108.0</v>
      </c>
      <c r="F510" s="69" t="s">
        <v>537</v>
      </c>
      <c r="G510" s="68">
        <v>510802.0</v>
      </c>
      <c r="H510" s="69" t="s">
        <v>552</v>
      </c>
      <c r="I510" s="68">
        <v>5.10802201E9</v>
      </c>
      <c r="J510" s="69" t="s">
        <v>562</v>
      </c>
      <c r="K510" s="70">
        <v>9.99334E8</v>
      </c>
      <c r="L510" s="71">
        <v>8.0033E7</v>
      </c>
      <c r="M510" s="71">
        <v>2.0E7</v>
      </c>
      <c r="N510" s="71"/>
      <c r="O510" s="71"/>
      <c r="P510" s="71">
        <v>6400000.0</v>
      </c>
      <c r="Q510" s="71"/>
      <c r="R510" s="71"/>
      <c r="S510" s="71"/>
      <c r="T510" s="71"/>
      <c r="U510" s="71"/>
      <c r="V510" s="71"/>
      <c r="W510" s="71">
        <v>8250000.0</v>
      </c>
      <c r="X510" s="71"/>
      <c r="Y510" s="71"/>
      <c r="Z510" s="72">
        <f t="shared" si="47"/>
        <v>3.465E7</v>
      </c>
      <c r="AA510" s="73">
        <f t="shared" si="48"/>
        <v>4.5383E7</v>
      </c>
      <c r="AB510" s="74">
        <f t="shared" si="49"/>
        <v>0.5670535903939625</v>
      </c>
      <c r="AC510" s="74">
        <f t="shared" si="50"/>
        <v>0.08008633750077551</v>
      </c>
      <c r="AD510" s="74">
        <f t="shared" si="51"/>
        <v>0.43294640960603753</v>
      </c>
      <c r="AE510" s="75">
        <f t="shared" si="52"/>
        <v>1.0000000000000009</v>
      </c>
    </row>
    <row r="511" spans="8:8" ht="15.75" hidden="1">
      <c r="A511" s="67">
        <v>52641.0</v>
      </c>
      <c r="B511" s="68">
        <v>4.0</v>
      </c>
      <c r="C511" s="68">
        <v>51.0</v>
      </c>
      <c r="D511" s="69" t="s">
        <v>57</v>
      </c>
      <c r="E511" s="68">
        <v>5108.0</v>
      </c>
      <c r="F511" s="69" t="s">
        <v>537</v>
      </c>
      <c r="G511" s="68">
        <v>510802.0</v>
      </c>
      <c r="H511" s="69" t="s">
        <v>552</v>
      </c>
      <c r="I511" s="68">
        <v>5.108022011E9</v>
      </c>
      <c r="J511" s="69" t="s">
        <v>563</v>
      </c>
      <c r="K511" s="70">
        <v>7.14311E8</v>
      </c>
      <c r="L511" s="71">
        <v>5.8429E7</v>
      </c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2">
        <f t="shared" si="47"/>
        <v>0.0</v>
      </c>
      <c r="AA511" s="73">
        <f t="shared" si="48"/>
        <v>5.8429E7</v>
      </c>
      <c r="AB511" s="74">
        <f t="shared" si="49"/>
        <v>1.0</v>
      </c>
      <c r="AC511" s="74">
        <f t="shared" si="50"/>
        <v>0.08179770436126561</v>
      </c>
      <c r="AD511" s="74">
        <f t="shared" si="51"/>
        <v>0.0</v>
      </c>
      <c r="AE511" s="75">
        <f t="shared" si="52"/>
        <v>1.0</v>
      </c>
    </row>
    <row r="512" spans="8:8" ht="15.75" hidden="1">
      <c r="A512" s="67">
        <v>52642.0</v>
      </c>
      <c r="B512" s="68">
        <v>4.0</v>
      </c>
      <c r="C512" s="68">
        <v>51.0</v>
      </c>
      <c r="D512" s="69" t="s">
        <v>57</v>
      </c>
      <c r="E512" s="68">
        <v>5108.0</v>
      </c>
      <c r="F512" s="69" t="s">
        <v>537</v>
      </c>
      <c r="G512" s="68">
        <v>510802.0</v>
      </c>
      <c r="H512" s="69" t="s">
        <v>552</v>
      </c>
      <c r="I512" s="68">
        <v>5.108022012E9</v>
      </c>
      <c r="J512" s="69" t="s">
        <v>564</v>
      </c>
      <c r="K512" s="70">
        <v>7.65822E8</v>
      </c>
      <c r="L512" s="71">
        <v>6.762E7</v>
      </c>
      <c r="M512" s="71">
        <v>1490000.0</v>
      </c>
      <c r="N512" s="71"/>
      <c r="O512" s="71"/>
      <c r="P512" s="71"/>
      <c r="Q512" s="71">
        <v>1600000.0</v>
      </c>
      <c r="R512" s="71"/>
      <c r="S512" s="71">
        <v>2.06E7</v>
      </c>
      <c r="T512" s="71">
        <v>122300.0</v>
      </c>
      <c r="U512" s="71"/>
      <c r="V512" s="71"/>
      <c r="W512" s="71"/>
      <c r="X512" s="71"/>
      <c r="Y512" s="71">
        <v>400000.0</v>
      </c>
      <c r="Z512" s="72">
        <f t="shared" si="47"/>
        <v>2.42123E7</v>
      </c>
      <c r="AA512" s="73">
        <f t="shared" si="48"/>
        <v>4.34077E7</v>
      </c>
      <c r="AB512" s="74">
        <f t="shared" si="49"/>
        <v>0.641935817805383</v>
      </c>
      <c r="AC512" s="74">
        <f t="shared" si="50"/>
        <v>0.08829728056911397</v>
      </c>
      <c r="AD512" s="74">
        <f t="shared" si="51"/>
        <v>0.358064182194617</v>
      </c>
      <c r="AE512" s="75">
        <f t="shared" si="52"/>
        <v>1.0</v>
      </c>
    </row>
    <row r="513" spans="8:8" ht="15.75" hidden="1">
      <c r="A513" s="67">
        <v>52643.0</v>
      </c>
      <c r="B513" s="68">
        <v>4.0</v>
      </c>
      <c r="C513" s="68">
        <v>51.0</v>
      </c>
      <c r="D513" s="69" t="s">
        <v>57</v>
      </c>
      <c r="E513" s="68">
        <v>5108.0</v>
      </c>
      <c r="F513" s="69" t="s">
        <v>537</v>
      </c>
      <c r="G513" s="68">
        <v>510802.0</v>
      </c>
      <c r="H513" s="69" t="s">
        <v>552</v>
      </c>
      <c r="I513" s="68">
        <v>5.108022013E9</v>
      </c>
      <c r="J513" s="69" t="s">
        <v>565</v>
      </c>
      <c r="K513" s="70">
        <v>7.82183E8</v>
      </c>
      <c r="L513" s="71">
        <v>6.5E7</v>
      </c>
      <c r="M513" s="71">
        <v>9800000.0</v>
      </c>
      <c r="N513" s="71">
        <v>1278000.0</v>
      </c>
      <c r="O513" s="71">
        <v>700000.0</v>
      </c>
      <c r="P513" s="71"/>
      <c r="Q513" s="71">
        <v>4455000.0</v>
      </c>
      <c r="R513" s="71"/>
      <c r="S513" s="71">
        <v>7000000.0</v>
      </c>
      <c r="T513" s="71"/>
      <c r="U513" s="71"/>
      <c r="V513" s="71"/>
      <c r="W513" s="71">
        <v>750000.0</v>
      </c>
      <c r="X513" s="71"/>
      <c r="Y513" s="71">
        <v>2400000.0</v>
      </c>
      <c r="Z513" s="72">
        <f t="shared" si="47"/>
        <v>2.6383E7</v>
      </c>
      <c r="AA513" s="73">
        <f t="shared" si="48"/>
        <v>3.8617E7</v>
      </c>
      <c r="AB513" s="74">
        <f t="shared" si="49"/>
        <v>0.5941076923076923</v>
      </c>
      <c r="AC513" s="74">
        <f t="shared" si="50"/>
        <v>0.08310075775106338</v>
      </c>
      <c r="AD513" s="74">
        <f t="shared" si="51"/>
        <v>0.4058923076923077</v>
      </c>
      <c r="AE513" s="75">
        <f t="shared" si="52"/>
        <v>1.0</v>
      </c>
    </row>
    <row r="514" spans="8:8" ht="15.75" hidden="1">
      <c r="A514" s="67">
        <v>52644.0</v>
      </c>
      <c r="B514" s="68">
        <v>4.0</v>
      </c>
      <c r="C514" s="68">
        <v>51.0</v>
      </c>
      <c r="D514" s="69" t="s">
        <v>57</v>
      </c>
      <c r="E514" s="68">
        <v>5108.0</v>
      </c>
      <c r="F514" s="69" t="s">
        <v>537</v>
      </c>
      <c r="G514" s="68">
        <v>510802.0</v>
      </c>
      <c r="H514" s="69" t="s">
        <v>552</v>
      </c>
      <c r="I514" s="68">
        <v>5.108022014E9</v>
      </c>
      <c r="J514" s="69" t="s">
        <v>566</v>
      </c>
      <c r="K514" s="70">
        <v>1.057284E9</v>
      </c>
      <c r="L514" s="71">
        <v>1.74103E8</v>
      </c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2">
        <f t="shared" si="47"/>
        <v>0.0</v>
      </c>
      <c r="AA514" s="73">
        <f t="shared" si="48"/>
        <v>1.74103E8</v>
      </c>
      <c r="AB514" s="74">
        <f t="shared" si="49"/>
        <v>1.0</v>
      </c>
      <c r="AC514" s="74">
        <f t="shared" si="50"/>
        <v>0.1646700413512358</v>
      </c>
      <c r="AD514" s="74">
        <f t="shared" si="51"/>
        <v>0.0</v>
      </c>
      <c r="AE514" s="75">
        <f t="shared" si="52"/>
        <v>1.0</v>
      </c>
    </row>
    <row r="515" spans="8:8" ht="15.75" hidden="1">
      <c r="A515" s="67">
        <v>52645.0</v>
      </c>
      <c r="B515" s="68">
        <v>4.0</v>
      </c>
      <c r="C515" s="68">
        <v>51.0</v>
      </c>
      <c r="D515" s="69" t="s">
        <v>57</v>
      </c>
      <c r="E515" s="68">
        <v>5108.0</v>
      </c>
      <c r="F515" s="69" t="s">
        <v>537</v>
      </c>
      <c r="G515" s="68">
        <v>510802.0</v>
      </c>
      <c r="H515" s="69" t="s">
        <v>552</v>
      </c>
      <c r="I515" s="68">
        <v>5.108022016E9</v>
      </c>
      <c r="J515" s="69" t="s">
        <v>567</v>
      </c>
      <c r="K515" s="70">
        <v>9.92713E8</v>
      </c>
      <c r="L515" s="71">
        <v>7.941704E7</v>
      </c>
      <c r="M515" s="71">
        <v>6510000.0</v>
      </c>
      <c r="N515" s="71">
        <v>3.392865E7</v>
      </c>
      <c r="O515" s="71"/>
      <c r="P515" s="71"/>
      <c r="Q515" s="71"/>
      <c r="R515" s="71"/>
      <c r="S515" s="71">
        <v>985000.0</v>
      </c>
      <c r="T515" s="71"/>
      <c r="U515" s="71"/>
      <c r="V515" s="71"/>
      <c r="W515" s="71"/>
      <c r="X515" s="71"/>
      <c r="Y515" s="71"/>
      <c r="Z515" s="72">
        <f t="shared" si="47"/>
        <v>4.142365E7</v>
      </c>
      <c r="AA515" s="73">
        <f t="shared" si="48"/>
        <v>3.799339E7</v>
      </c>
      <c r="AB515" s="74">
        <f t="shared" si="49"/>
        <v>0.47840350131407566</v>
      </c>
      <c r="AC515" s="74">
        <f t="shared" si="50"/>
        <v>0.08</v>
      </c>
      <c r="AD515" s="74">
        <f t="shared" si="51"/>
        <v>0.5215964986859243</v>
      </c>
      <c r="AE515" s="75">
        <f t="shared" si="52"/>
        <v>1.0</v>
      </c>
    </row>
    <row r="516" spans="8:8" ht="15.75" hidden="1">
      <c r="A516" s="67">
        <v>52646.0</v>
      </c>
      <c r="B516" s="68">
        <v>4.0</v>
      </c>
      <c r="C516" s="68">
        <v>51.0</v>
      </c>
      <c r="D516" s="69" t="s">
        <v>57</v>
      </c>
      <c r="E516" s="68">
        <v>5108.0</v>
      </c>
      <c r="F516" s="69" t="s">
        <v>537</v>
      </c>
      <c r="G516" s="68">
        <v>510802.0</v>
      </c>
      <c r="H516" s="69" t="s">
        <v>552</v>
      </c>
      <c r="I516" s="68">
        <v>5.108022017E9</v>
      </c>
      <c r="J516" s="69" t="s">
        <v>568</v>
      </c>
      <c r="K516" s="70">
        <v>1.728741E9</v>
      </c>
      <c r="L516" s="71">
        <v>1.598412E8</v>
      </c>
      <c r="M516" s="71"/>
      <c r="N516" s="71"/>
      <c r="O516" s="71"/>
      <c r="P516" s="71"/>
      <c r="Q516" s="71"/>
      <c r="R516" s="71"/>
      <c r="S516" s="71">
        <v>8560000.0</v>
      </c>
      <c r="T516" s="71"/>
      <c r="U516" s="71"/>
      <c r="V516" s="71"/>
      <c r="W516" s="71"/>
      <c r="X516" s="71"/>
      <c r="Y516" s="71">
        <v>2.34E7</v>
      </c>
      <c r="Z516" s="72">
        <f t="shared" si="47"/>
        <v>3.196E7</v>
      </c>
      <c r="AA516" s="73">
        <f t="shared" si="48"/>
        <v>1.278812E8</v>
      </c>
      <c r="AB516" s="74">
        <f t="shared" si="49"/>
        <v>0.8000515511645307</v>
      </c>
      <c r="AC516" s="74">
        <f t="shared" si="50"/>
        <v>0.09246104535034455</v>
      </c>
      <c r="AD516" s="74">
        <f t="shared" si="51"/>
        <v>0.1999484488354692</v>
      </c>
      <c r="AE516" s="75">
        <f t="shared" si="52"/>
        <v>1.0</v>
      </c>
    </row>
    <row r="517" spans="8:8" ht="15.75" hidden="1">
      <c r="A517" s="67">
        <v>52647.0</v>
      </c>
      <c r="B517" s="68">
        <v>4.0</v>
      </c>
      <c r="C517" s="68">
        <v>51.0</v>
      </c>
      <c r="D517" s="69" t="s">
        <v>57</v>
      </c>
      <c r="E517" s="68">
        <v>5108.0</v>
      </c>
      <c r="F517" s="69" t="s">
        <v>537</v>
      </c>
      <c r="G517" s="68">
        <v>510802.0</v>
      </c>
      <c r="H517" s="69" t="s">
        <v>552</v>
      </c>
      <c r="I517" s="68">
        <v>5.108022018E9</v>
      </c>
      <c r="J517" s="69" t="s">
        <v>569</v>
      </c>
      <c r="K517" s="70">
        <v>1.460379E9</v>
      </c>
      <c r="L517" s="71">
        <v>1.27658E8</v>
      </c>
      <c r="M517" s="71">
        <v>770000.0</v>
      </c>
      <c r="N517" s="71">
        <v>8200000.0</v>
      </c>
      <c r="O517" s="71"/>
      <c r="P517" s="71"/>
      <c r="Q517" s="71"/>
      <c r="R517" s="71"/>
      <c r="S517" s="71">
        <v>1.161E7</v>
      </c>
      <c r="T517" s="71"/>
      <c r="U517" s="71"/>
      <c r="V517" s="71"/>
      <c r="W517" s="71">
        <v>9800000.0</v>
      </c>
      <c r="X517" s="71">
        <v>6300000.0</v>
      </c>
      <c r="Y517" s="71">
        <v>1.12E7</v>
      </c>
      <c r="Z517" s="72">
        <f t="shared" si="47"/>
        <v>4.788E7</v>
      </c>
      <c r="AA517" s="73">
        <f t="shared" si="48"/>
        <v>7.9778E7</v>
      </c>
      <c r="AB517" s="74">
        <f t="shared" si="49"/>
        <v>0.6249353742029485</v>
      </c>
      <c r="AC517" s="74">
        <f t="shared" si="50"/>
        <v>0.08741429450848033</v>
      </c>
      <c r="AD517" s="74">
        <f t="shared" si="51"/>
        <v>0.3750646257970515</v>
      </c>
      <c r="AE517" s="75">
        <f t="shared" si="52"/>
        <v>1.0000000000000009</v>
      </c>
    </row>
    <row r="518" spans="8:8" ht="15.75" hidden="1">
      <c r="A518" s="67">
        <v>52648.0</v>
      </c>
      <c r="B518" s="68">
        <v>4.0</v>
      </c>
      <c r="C518" s="68">
        <v>51.0</v>
      </c>
      <c r="D518" s="69" t="s">
        <v>57</v>
      </c>
      <c r="E518" s="68">
        <v>5108.0</v>
      </c>
      <c r="F518" s="69" t="s">
        <v>537</v>
      </c>
      <c r="G518" s="68">
        <v>510802.0</v>
      </c>
      <c r="H518" s="69" t="s">
        <v>552</v>
      </c>
      <c r="I518" s="68">
        <v>5.108022019E9</v>
      </c>
      <c r="J518" s="69" t="s">
        <v>570</v>
      </c>
      <c r="K518" s="70">
        <v>1.052051E9</v>
      </c>
      <c r="L518" s="71">
        <v>8.5268E7</v>
      </c>
      <c r="M518" s="71">
        <v>1448000.0</v>
      </c>
      <c r="N518" s="71"/>
      <c r="O518" s="71"/>
      <c r="P518" s="71"/>
      <c r="Q518" s="71">
        <v>6420000.0</v>
      </c>
      <c r="R518" s="71"/>
      <c r="S518" s="71">
        <v>3500000.0</v>
      </c>
      <c r="T518" s="71"/>
      <c r="U518" s="71"/>
      <c r="V518" s="71"/>
      <c r="W518" s="71"/>
      <c r="X518" s="71"/>
      <c r="Y518" s="71">
        <v>7200000.0</v>
      </c>
      <c r="Z518" s="72">
        <f t="shared" si="47"/>
        <v>1.8568E7</v>
      </c>
      <c r="AA518" s="73">
        <f t="shared" si="48"/>
        <v>6.67E7</v>
      </c>
      <c r="AB518" s="74">
        <f t="shared" si="49"/>
        <v>0.782239527137965</v>
      </c>
      <c r="AC518" s="74">
        <f t="shared" si="50"/>
        <v>0.08104930274292786</v>
      </c>
      <c r="AD518" s="74">
        <f t="shared" si="51"/>
        <v>0.217760472862035</v>
      </c>
      <c r="AE518" s="75">
        <f t="shared" si="52"/>
        <v>1.0</v>
      </c>
    </row>
    <row r="519" spans="8:8" ht="15.75" hidden="1">
      <c r="A519" s="67">
        <v>52649.0</v>
      </c>
      <c r="B519" s="68">
        <v>4.0</v>
      </c>
      <c r="C519" s="68">
        <v>51.0</v>
      </c>
      <c r="D519" s="69" t="s">
        <v>57</v>
      </c>
      <c r="E519" s="68">
        <v>5108.0</v>
      </c>
      <c r="F519" s="69" t="s">
        <v>537</v>
      </c>
      <c r="G519" s="68">
        <v>510802.0</v>
      </c>
      <c r="H519" s="69" t="s">
        <v>552</v>
      </c>
      <c r="I519" s="68">
        <v>5.10802202E9</v>
      </c>
      <c r="J519" s="69" t="s">
        <v>571</v>
      </c>
      <c r="K519" s="70">
        <v>8.54921E8</v>
      </c>
      <c r="L519" s="105">
        <v>1.1380993115E8</v>
      </c>
      <c r="M519" s="71">
        <v>1.7582E7</v>
      </c>
      <c r="N519" s="71">
        <v>6240000.0</v>
      </c>
      <c r="O519" s="71"/>
      <c r="P519" s="71"/>
      <c r="Q519" s="71">
        <v>3548000.0</v>
      </c>
      <c r="R519" s="71"/>
      <c r="S519" s="71">
        <v>7480000.0</v>
      </c>
      <c r="T519" s="71"/>
      <c r="U519" s="71">
        <v>3464000.0</v>
      </c>
      <c r="V519" s="71"/>
      <c r="W519" s="71">
        <v>3750000.0</v>
      </c>
      <c r="X519" s="71">
        <v>1200000.0</v>
      </c>
      <c r="Y519" s="71">
        <v>2000000.0</v>
      </c>
      <c r="Z519" s="72">
        <f t="shared" si="47"/>
        <v>4.5264E7</v>
      </c>
      <c r="AA519" s="73">
        <f t="shared" si="48"/>
        <v>6.854593115E7</v>
      </c>
      <c r="AB519" s="74">
        <f t="shared" si="49"/>
        <v>0.6022842686694658</v>
      </c>
      <c r="AC519" s="74">
        <f t="shared" si="50"/>
        <v>0.13312333086916803</v>
      </c>
      <c r="AD519" s="74">
        <f t="shared" si="51"/>
        <v>0.39771573133053423</v>
      </c>
      <c r="AE519" s="75">
        <f t="shared" si="52"/>
        <v>1.0</v>
      </c>
    </row>
    <row r="520" spans="8:8" ht="15.75" hidden="1">
      <c r="A520" s="67">
        <v>52650.0</v>
      </c>
      <c r="B520" s="68">
        <v>4.0</v>
      </c>
      <c r="C520" s="68">
        <v>51.0</v>
      </c>
      <c r="D520" s="69" t="s">
        <v>57</v>
      </c>
      <c r="E520" s="68">
        <v>5108.0</v>
      </c>
      <c r="F520" s="69" t="s">
        <v>537</v>
      </c>
      <c r="G520" s="68">
        <v>510802.0</v>
      </c>
      <c r="H520" s="69" t="s">
        <v>552</v>
      </c>
      <c r="I520" s="68">
        <v>5.108022021E9</v>
      </c>
      <c r="J520" s="69" t="s">
        <v>572</v>
      </c>
      <c r="K520" s="70">
        <v>7.39827E8</v>
      </c>
      <c r="L520" s="71">
        <v>5.9527E7</v>
      </c>
      <c r="M520" s="71">
        <v>1.071E7</v>
      </c>
      <c r="N520" s="71"/>
      <c r="O520" s="71"/>
      <c r="P520" s="71"/>
      <c r="Q520" s="71"/>
      <c r="R520" s="71"/>
      <c r="S520" s="71">
        <v>3240000.0</v>
      </c>
      <c r="T520" s="71"/>
      <c r="U520" s="71"/>
      <c r="V520" s="71"/>
      <c r="W520" s="71"/>
      <c r="X520" s="71"/>
      <c r="Y520" s="71"/>
      <c r="Z520" s="72">
        <f t="shared" si="53" ref="Z520:Z583">SUM(M520:Y520)</f>
        <v>1.395E7</v>
      </c>
      <c r="AA520" s="73">
        <f t="shared" si="54" ref="AA520:AA583">L520-Z520</f>
        <v>4.5577E7</v>
      </c>
      <c r="AB520" s="74">
        <f t="shared" si="55" ref="AB520:AB583">AA520/L520</f>
        <v>0.7656525610227292</v>
      </c>
      <c r="AC520" s="74">
        <f t="shared" si="56" ref="AC520:AC583">L520/K520</f>
        <v>0.08046070229932133</v>
      </c>
      <c r="AD520" s="74">
        <f t="shared" si="57" ref="AD520:AD583">Z520/L520</f>
        <v>0.2343474389772708</v>
      </c>
      <c r="AE520" s="75">
        <f t="shared" si="58" ref="AE520:AE583">AD520+AB520</f>
        <v>1.0</v>
      </c>
    </row>
    <row r="521" spans="8:8" s="78" ht="15.75" hidden="1" customFormat="1">
      <c r="A521" s="79">
        <v>52651.0</v>
      </c>
      <c r="B521" s="80">
        <v>4.0</v>
      </c>
      <c r="C521" s="80">
        <v>51.0</v>
      </c>
      <c r="D521" s="81" t="s">
        <v>57</v>
      </c>
      <c r="E521" s="80">
        <v>5108.0</v>
      </c>
      <c r="F521" s="81" t="s">
        <v>537</v>
      </c>
      <c r="G521" s="80">
        <v>510803.0</v>
      </c>
      <c r="H521" s="81" t="s">
        <v>573</v>
      </c>
      <c r="I521" s="80">
        <v>5.108032001E9</v>
      </c>
      <c r="J521" s="81" t="s">
        <v>574</v>
      </c>
      <c r="K521" s="82">
        <v>1.079891E9</v>
      </c>
      <c r="L521" s="83">
        <v>9.0241E7</v>
      </c>
      <c r="M521" s="83">
        <v>4225000.0</v>
      </c>
      <c r="N521" s="83">
        <v>2.188E7</v>
      </c>
      <c r="O521" s="83"/>
      <c r="P521" s="83"/>
      <c r="Q521" s="83">
        <v>2380000.0</v>
      </c>
      <c r="R521" s="83"/>
      <c r="S521" s="83">
        <v>2091000.0</v>
      </c>
      <c r="T521" s="83"/>
      <c r="U521" s="83"/>
      <c r="V521" s="83"/>
      <c r="W521" s="83"/>
      <c r="X521" s="83">
        <v>2150000.0</v>
      </c>
      <c r="Y521" s="83">
        <v>1.0595E7</v>
      </c>
      <c r="Z521" s="91">
        <f t="shared" si="53"/>
        <v>4.3321E7</v>
      </c>
      <c r="AA521" s="92">
        <f t="shared" si="54"/>
        <v>4.692E7</v>
      </c>
      <c r="AB521" s="84">
        <f t="shared" si="55"/>
        <v>0.5199410467525848</v>
      </c>
      <c r="AC521" s="84">
        <f t="shared" si="56"/>
        <v>0.08356491534793789</v>
      </c>
      <c r="AD521" s="84">
        <f t="shared" si="57"/>
        <v>0.48005895324741527</v>
      </c>
      <c r="AE521" s="85">
        <f t="shared" si="58"/>
        <v>1.0</v>
      </c>
    </row>
    <row r="522" spans="8:8" ht="15.75" hidden="1">
      <c r="A522" s="67">
        <v>52652.0</v>
      </c>
      <c r="B522" s="68">
        <v>4.0</v>
      </c>
      <c r="C522" s="68">
        <v>51.0</v>
      </c>
      <c r="D522" s="69" t="s">
        <v>57</v>
      </c>
      <c r="E522" s="68">
        <v>5108.0</v>
      </c>
      <c r="F522" s="69" t="s">
        <v>537</v>
      </c>
      <c r="G522" s="68">
        <v>510803.0</v>
      </c>
      <c r="H522" s="69" t="s">
        <v>573</v>
      </c>
      <c r="I522" s="68">
        <v>5.108032002E9</v>
      </c>
      <c r="J522" s="69" t="s">
        <v>141</v>
      </c>
      <c r="K522" s="70">
        <v>8.71842E8</v>
      </c>
      <c r="L522" s="71">
        <v>5.3843301E7</v>
      </c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2">
        <f t="shared" si="53"/>
        <v>0.0</v>
      </c>
      <c r="AA522" s="133">
        <f t="shared" si="54"/>
        <v>5.3843301E7</v>
      </c>
      <c r="AB522" s="89">
        <f t="shared" si="55"/>
        <v>1.0</v>
      </c>
      <c r="AC522" s="89">
        <f t="shared" si="56"/>
        <v>0.061758094930044666</v>
      </c>
      <c r="AD522" s="89">
        <f t="shared" si="57"/>
        <v>0.0</v>
      </c>
      <c r="AE522" s="90">
        <f t="shared" si="58"/>
        <v>1.0</v>
      </c>
      <c r="AF522" s="134" t="s">
        <v>783</v>
      </c>
    </row>
    <row r="523" spans="8:8" ht="15.75" hidden="1">
      <c r="A523" s="67">
        <v>52653.0</v>
      </c>
      <c r="B523" s="68">
        <v>4.0</v>
      </c>
      <c r="C523" s="68">
        <v>51.0</v>
      </c>
      <c r="D523" s="69" t="s">
        <v>57</v>
      </c>
      <c r="E523" s="68">
        <v>5108.0</v>
      </c>
      <c r="F523" s="69" t="s">
        <v>537</v>
      </c>
      <c r="G523" s="68">
        <v>510803.0</v>
      </c>
      <c r="H523" s="69" t="s">
        <v>573</v>
      </c>
      <c r="I523" s="68">
        <v>5.108032003E9</v>
      </c>
      <c r="J523" s="69" t="s">
        <v>575</v>
      </c>
      <c r="K523" s="70">
        <v>7.92704E8</v>
      </c>
      <c r="L523" s="71">
        <v>7.797E7</v>
      </c>
      <c r="M523" s="71">
        <v>1240000.0</v>
      </c>
      <c r="N523" s="71"/>
      <c r="O523" s="71">
        <v>9300000.0</v>
      </c>
      <c r="P523" s="71"/>
      <c r="Q523" s="71"/>
      <c r="R523" s="71"/>
      <c r="S523" s="71">
        <v>1240000.0</v>
      </c>
      <c r="T523" s="71"/>
      <c r="U523" s="71"/>
      <c r="V523" s="71"/>
      <c r="W523" s="71"/>
      <c r="X523" s="71"/>
      <c r="Y523" s="71"/>
      <c r="Z523" s="72">
        <f t="shared" si="53"/>
        <v>1.178E7</v>
      </c>
      <c r="AA523" s="73">
        <f t="shared" si="54"/>
        <v>6.619E7</v>
      </c>
      <c r="AB523" s="74">
        <f t="shared" si="55"/>
        <v>0.848916249839682</v>
      </c>
      <c r="AC523" s="74">
        <f t="shared" si="56"/>
        <v>0.09835953899564023</v>
      </c>
      <c r="AD523" s="74">
        <f t="shared" si="57"/>
        <v>0.15108375016031808</v>
      </c>
      <c r="AE523" s="75">
        <f t="shared" si="58"/>
        <v>1.0</v>
      </c>
    </row>
    <row r="524" spans="8:8" ht="15.75" hidden="1">
      <c r="A524" s="67">
        <v>52654.0</v>
      </c>
      <c r="B524" s="68">
        <v>4.0</v>
      </c>
      <c r="C524" s="68">
        <v>51.0</v>
      </c>
      <c r="D524" s="69" t="s">
        <v>57</v>
      </c>
      <c r="E524" s="68">
        <v>5108.0</v>
      </c>
      <c r="F524" s="69" t="s">
        <v>537</v>
      </c>
      <c r="G524" s="68">
        <v>510803.0</v>
      </c>
      <c r="H524" s="69" t="s">
        <v>573</v>
      </c>
      <c r="I524" s="68">
        <v>5.108032004E9</v>
      </c>
      <c r="J524" s="69" t="s">
        <v>576</v>
      </c>
      <c r="K524" s="70">
        <v>8.17457E8</v>
      </c>
      <c r="L524" s="71">
        <v>6.6E7</v>
      </c>
      <c r="M524" s="71">
        <v>8094000.0</v>
      </c>
      <c r="N524" s="71"/>
      <c r="O524" s="71">
        <v>4000000.0</v>
      </c>
      <c r="P524" s="71"/>
      <c r="Q524" s="71">
        <v>1500000.0</v>
      </c>
      <c r="R524" s="71"/>
      <c r="S524" s="71"/>
      <c r="T524" s="71"/>
      <c r="U524" s="71">
        <v>2000000.0</v>
      </c>
      <c r="V524" s="71"/>
      <c r="W524" s="71"/>
      <c r="X524" s="71">
        <v>950000.0</v>
      </c>
      <c r="Y524" s="71">
        <v>2500000.0</v>
      </c>
      <c r="Z524" s="72">
        <f t="shared" si="53"/>
        <v>1.9044E7</v>
      </c>
      <c r="AA524" s="73">
        <f t="shared" si="54"/>
        <v>4.6956E7</v>
      </c>
      <c r="AB524" s="74">
        <f t="shared" si="55"/>
        <v>0.7114545454545455</v>
      </c>
      <c r="AC524" s="74">
        <f t="shared" si="56"/>
        <v>0.08073819173363248</v>
      </c>
      <c r="AD524" s="74">
        <f t="shared" si="57"/>
        <v>0.28854545454545455</v>
      </c>
      <c r="AE524" s="75">
        <f t="shared" si="58"/>
        <v>1.0000000000000009</v>
      </c>
    </row>
    <row r="525" spans="8:8" ht="15.75" hidden="1">
      <c r="A525" s="67">
        <v>52655.0</v>
      </c>
      <c r="B525" s="68">
        <v>4.0</v>
      </c>
      <c r="C525" s="68">
        <v>51.0</v>
      </c>
      <c r="D525" s="69" t="s">
        <v>57</v>
      </c>
      <c r="E525" s="68">
        <v>5108.0</v>
      </c>
      <c r="F525" s="69" t="s">
        <v>537</v>
      </c>
      <c r="G525" s="68">
        <v>510803.0</v>
      </c>
      <c r="H525" s="69" t="s">
        <v>573</v>
      </c>
      <c r="I525" s="68">
        <v>5.108032005E9</v>
      </c>
      <c r="J525" s="69" t="s">
        <v>577</v>
      </c>
      <c r="K525" s="70">
        <v>8.04347E8</v>
      </c>
      <c r="L525" s="71">
        <v>9.4944205E7</v>
      </c>
      <c r="M525" s="71"/>
      <c r="N525" s="71">
        <v>8415000.0</v>
      </c>
      <c r="O525" s="71"/>
      <c r="P525" s="71"/>
      <c r="Q525" s="71">
        <v>7028121.0</v>
      </c>
      <c r="R525" s="71"/>
      <c r="S525" s="71">
        <v>5925000.0</v>
      </c>
      <c r="T525" s="71"/>
      <c r="U525" s="71"/>
      <c r="V525" s="71"/>
      <c r="W525" s="71"/>
      <c r="X525" s="71"/>
      <c r="Y525" s="71">
        <v>6949954.0</v>
      </c>
      <c r="Z525" s="72">
        <f t="shared" si="53"/>
        <v>2.8318075E7</v>
      </c>
      <c r="AA525" s="73">
        <f t="shared" si="54"/>
        <v>6.662613E7</v>
      </c>
      <c r="AB525" s="74">
        <f t="shared" si="55"/>
        <v>0.7017398270910794</v>
      </c>
      <c r="AC525" s="74">
        <f t="shared" si="56"/>
        <v>0.11803886258045346</v>
      </c>
      <c r="AD525" s="74">
        <f t="shared" si="57"/>
        <v>0.29826017290892054</v>
      </c>
      <c r="AE525" s="75">
        <f t="shared" si="58"/>
        <v>1.0</v>
      </c>
    </row>
    <row r="526" spans="8:8" ht="15.75" hidden="1">
      <c r="A526" s="67">
        <v>52656.0</v>
      </c>
      <c r="B526" s="68">
        <v>4.0</v>
      </c>
      <c r="C526" s="68">
        <v>51.0</v>
      </c>
      <c r="D526" s="69" t="s">
        <v>57</v>
      </c>
      <c r="E526" s="68">
        <v>5108.0</v>
      </c>
      <c r="F526" s="69" t="s">
        <v>537</v>
      </c>
      <c r="G526" s="68">
        <v>510803.0</v>
      </c>
      <c r="H526" s="69" t="s">
        <v>573</v>
      </c>
      <c r="I526" s="68">
        <v>5.108032006E9</v>
      </c>
      <c r="J526" s="69" t="s">
        <v>578</v>
      </c>
      <c r="K526" s="70">
        <v>7.75294E8</v>
      </c>
      <c r="L526" s="71">
        <v>1.005E8</v>
      </c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2">
        <f t="shared" si="53"/>
        <v>0.0</v>
      </c>
      <c r="AA526" s="73">
        <f t="shared" si="54"/>
        <v>1.005E8</v>
      </c>
      <c r="AB526" s="74">
        <f t="shared" si="55"/>
        <v>1.0</v>
      </c>
      <c r="AC526" s="74">
        <f t="shared" si="56"/>
        <v>0.12962824425314784</v>
      </c>
      <c r="AD526" s="74">
        <f t="shared" si="57"/>
        <v>0.0</v>
      </c>
      <c r="AE526" s="75">
        <f t="shared" si="58"/>
        <v>1.0</v>
      </c>
    </row>
    <row r="527" spans="8:8" ht="15.75" hidden="1">
      <c r="A527" s="67">
        <v>52657.0</v>
      </c>
      <c r="B527" s="68">
        <v>4.0</v>
      </c>
      <c r="C527" s="68">
        <v>51.0</v>
      </c>
      <c r="D527" s="69" t="s">
        <v>57</v>
      </c>
      <c r="E527" s="68">
        <v>5108.0</v>
      </c>
      <c r="F527" s="69" t="s">
        <v>537</v>
      </c>
      <c r="G527" s="68">
        <v>510803.0</v>
      </c>
      <c r="H527" s="69" t="s">
        <v>573</v>
      </c>
      <c r="I527" s="68">
        <v>5.108032007E9</v>
      </c>
      <c r="J527" s="69" t="s">
        <v>579</v>
      </c>
      <c r="K527" s="70">
        <v>1.050095E9</v>
      </c>
      <c r="L527" s="105">
        <v>8.098594759E7</v>
      </c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2">
        <f t="shared" si="53"/>
        <v>0.0</v>
      </c>
      <c r="AA527" s="73">
        <f t="shared" si="54"/>
        <v>8.098594759E7</v>
      </c>
      <c r="AB527" s="74">
        <f t="shared" si="55"/>
        <v>1.0</v>
      </c>
      <c r="AC527" s="74">
        <f t="shared" si="56"/>
        <v>0.07712249614558683</v>
      </c>
      <c r="AD527" s="74">
        <f t="shared" si="57"/>
        <v>0.0</v>
      </c>
      <c r="AE527" s="75">
        <f t="shared" si="58"/>
        <v>1.0</v>
      </c>
    </row>
    <row r="528" spans="8:8" ht="15.75" hidden="1">
      <c r="A528" s="67">
        <v>52658.0</v>
      </c>
      <c r="B528" s="68">
        <v>4.0</v>
      </c>
      <c r="C528" s="68">
        <v>51.0</v>
      </c>
      <c r="D528" s="69" t="s">
        <v>57</v>
      </c>
      <c r="E528" s="68">
        <v>5108.0</v>
      </c>
      <c r="F528" s="69" t="s">
        <v>537</v>
      </c>
      <c r="G528" s="68">
        <v>510803.0</v>
      </c>
      <c r="H528" s="69" t="s">
        <v>573</v>
      </c>
      <c r="I528" s="68">
        <v>5.108032008E9</v>
      </c>
      <c r="J528" s="69" t="s">
        <v>580</v>
      </c>
      <c r="K528" s="70">
        <v>1.207795E9</v>
      </c>
      <c r="L528" s="71">
        <v>9.9860355E7</v>
      </c>
      <c r="M528" s="71"/>
      <c r="N528" s="71"/>
      <c r="O528" s="71"/>
      <c r="P528" s="71"/>
      <c r="Q528" s="71">
        <v>210000.0</v>
      </c>
      <c r="R528" s="71"/>
      <c r="S528" s="71">
        <v>3000000.0</v>
      </c>
      <c r="T528" s="71"/>
      <c r="U528" s="71"/>
      <c r="V528" s="71"/>
      <c r="W528" s="71">
        <v>25000.0</v>
      </c>
      <c r="X528" s="71">
        <v>305000.0</v>
      </c>
      <c r="Y528" s="71">
        <v>3175000.0</v>
      </c>
      <c r="Z528" s="72">
        <f t="shared" si="53"/>
        <v>6715000.0</v>
      </c>
      <c r="AA528" s="73">
        <f t="shared" si="54"/>
        <v>9.3145355E7</v>
      </c>
      <c r="AB528" s="74">
        <f t="shared" si="55"/>
        <v>0.9327560972520076</v>
      </c>
      <c r="AC528" s="74">
        <f t="shared" si="56"/>
        <v>0.08267988772929181</v>
      </c>
      <c r="AD528" s="74">
        <f t="shared" si="57"/>
        <v>0.06724390274799244</v>
      </c>
      <c r="AE528" s="75">
        <f t="shared" si="58"/>
        <v>1.0000000000000004</v>
      </c>
    </row>
    <row r="529" spans="8:8" ht="15.75" hidden="1">
      <c r="A529" s="67">
        <v>52659.0</v>
      </c>
      <c r="B529" s="68">
        <v>4.0</v>
      </c>
      <c r="C529" s="68">
        <v>51.0</v>
      </c>
      <c r="D529" s="69" t="s">
        <v>57</v>
      </c>
      <c r="E529" s="68">
        <v>5108.0</v>
      </c>
      <c r="F529" s="69" t="s">
        <v>537</v>
      </c>
      <c r="G529" s="68">
        <v>510803.0</v>
      </c>
      <c r="H529" s="69" t="s">
        <v>573</v>
      </c>
      <c r="I529" s="68">
        <v>5.108032009E9</v>
      </c>
      <c r="J529" s="69" t="s">
        <v>581</v>
      </c>
      <c r="K529" s="70">
        <v>8.07343E8</v>
      </c>
      <c r="L529" s="71">
        <v>6.4588E7</v>
      </c>
      <c r="M529" s="71">
        <v>2605000.0</v>
      </c>
      <c r="N529" s="71"/>
      <c r="O529" s="71">
        <v>2090000.0</v>
      </c>
      <c r="P529" s="71"/>
      <c r="Q529" s="71">
        <v>1440000.0</v>
      </c>
      <c r="R529" s="71"/>
      <c r="S529" s="71">
        <v>7920000.0</v>
      </c>
      <c r="T529" s="71"/>
      <c r="U529" s="71"/>
      <c r="V529" s="71"/>
      <c r="W529" s="71"/>
      <c r="X529" s="71"/>
      <c r="Y529" s="71">
        <v>3330000.0</v>
      </c>
      <c r="Z529" s="72">
        <f t="shared" si="53"/>
        <v>1.7385E7</v>
      </c>
      <c r="AA529" s="73">
        <f t="shared" si="54"/>
        <v>4.7203E7</v>
      </c>
      <c r="AB529" s="74">
        <f t="shared" si="55"/>
        <v>0.7308323527590265</v>
      </c>
      <c r="AC529" s="74">
        <f t="shared" si="56"/>
        <v>0.08000069363331323</v>
      </c>
      <c r="AD529" s="74">
        <f t="shared" si="57"/>
        <v>0.26916764724097353</v>
      </c>
      <c r="AE529" s="75">
        <f t="shared" si="58"/>
        <v>1.0000000000000009</v>
      </c>
    </row>
    <row r="530" spans="8:8" ht="15.75" hidden="1">
      <c r="A530" s="67">
        <v>52660.0</v>
      </c>
      <c r="B530" s="68">
        <v>4.0</v>
      </c>
      <c r="C530" s="68">
        <v>51.0</v>
      </c>
      <c r="D530" s="69" t="s">
        <v>57</v>
      </c>
      <c r="E530" s="68">
        <v>5108.0</v>
      </c>
      <c r="F530" s="69" t="s">
        <v>537</v>
      </c>
      <c r="G530" s="68">
        <v>510803.0</v>
      </c>
      <c r="H530" s="69" t="s">
        <v>573</v>
      </c>
      <c r="I530" s="68">
        <v>5.10803201E9</v>
      </c>
      <c r="J530" s="69" t="s">
        <v>243</v>
      </c>
      <c r="K530" s="70">
        <v>7.77771E8</v>
      </c>
      <c r="L530" s="71">
        <v>6.222168E7</v>
      </c>
      <c r="M530" s="71">
        <v>1340000.0</v>
      </c>
      <c r="N530" s="71">
        <v>9880000.0</v>
      </c>
      <c r="O530" s="71"/>
      <c r="P530" s="71"/>
      <c r="Q530" s="71">
        <v>2540000.0</v>
      </c>
      <c r="R530" s="71"/>
      <c r="S530" s="71">
        <v>3195000.0</v>
      </c>
      <c r="T530" s="71"/>
      <c r="U530" s="71"/>
      <c r="V530" s="71"/>
      <c r="W530" s="71">
        <v>5000000.0</v>
      </c>
      <c r="X530" s="71">
        <v>150000.0</v>
      </c>
      <c r="Y530" s="71">
        <v>2340000.0</v>
      </c>
      <c r="Z530" s="72">
        <f t="shared" si="53"/>
        <v>2.4445E7</v>
      </c>
      <c r="AA530" s="73">
        <f t="shared" si="54"/>
        <v>3.777668E7</v>
      </c>
      <c r="AB530" s="74">
        <f t="shared" si="55"/>
        <v>0.6071305049944007</v>
      </c>
      <c r="AC530" s="74">
        <f t="shared" si="56"/>
        <v>0.08</v>
      </c>
      <c r="AD530" s="74">
        <f t="shared" si="57"/>
        <v>0.3928694950055993</v>
      </c>
      <c r="AE530" s="75">
        <f t="shared" si="58"/>
        <v>1.0</v>
      </c>
    </row>
    <row r="531" spans="8:8" ht="15.75" hidden="1">
      <c r="A531" s="67">
        <v>52661.0</v>
      </c>
      <c r="B531" s="68">
        <v>4.0</v>
      </c>
      <c r="C531" s="68">
        <v>51.0</v>
      </c>
      <c r="D531" s="69" t="s">
        <v>57</v>
      </c>
      <c r="E531" s="68">
        <v>5108.0</v>
      </c>
      <c r="F531" s="69" t="s">
        <v>537</v>
      </c>
      <c r="G531" s="68">
        <v>510803.0</v>
      </c>
      <c r="H531" s="69" t="s">
        <v>573</v>
      </c>
      <c r="I531" s="68">
        <v>5.108032011E9</v>
      </c>
      <c r="J531" s="69" t="s">
        <v>582</v>
      </c>
      <c r="K531" s="70">
        <v>9.11687E8</v>
      </c>
      <c r="L531" s="71">
        <v>7.427E7</v>
      </c>
      <c r="M531" s="71">
        <v>4845000.0</v>
      </c>
      <c r="N531" s="71"/>
      <c r="O531" s="71"/>
      <c r="P531" s="71"/>
      <c r="Q531" s="71">
        <v>480000.0</v>
      </c>
      <c r="R531" s="71"/>
      <c r="S531" s="71">
        <v>1.3675E7</v>
      </c>
      <c r="T531" s="71"/>
      <c r="U531" s="71"/>
      <c r="V531" s="71"/>
      <c r="W531" s="71">
        <v>600000.0</v>
      </c>
      <c r="X531" s="71"/>
      <c r="Y531" s="71">
        <v>500000.0</v>
      </c>
      <c r="Z531" s="72">
        <f t="shared" si="53"/>
        <v>2.01E7</v>
      </c>
      <c r="AA531" s="73">
        <f t="shared" si="54"/>
        <v>5.417E7</v>
      </c>
      <c r="AB531" s="74">
        <f t="shared" si="55"/>
        <v>0.7293658273865625</v>
      </c>
      <c r="AC531" s="74">
        <f t="shared" si="56"/>
        <v>0.08146436222080604</v>
      </c>
      <c r="AD531" s="74">
        <f t="shared" si="57"/>
        <v>0.2706341726134375</v>
      </c>
      <c r="AE531" s="75">
        <f t="shared" si="58"/>
        <v>1.0000000000000009</v>
      </c>
    </row>
    <row r="532" spans="8:8" ht="15.75" hidden="1">
      <c r="A532" s="67">
        <v>52662.0</v>
      </c>
      <c r="B532" s="68">
        <v>4.0</v>
      </c>
      <c r="C532" s="68">
        <v>51.0</v>
      </c>
      <c r="D532" s="69" t="s">
        <v>57</v>
      </c>
      <c r="E532" s="68">
        <v>5108.0</v>
      </c>
      <c r="F532" s="69" t="s">
        <v>537</v>
      </c>
      <c r="G532" s="68">
        <v>510803.0</v>
      </c>
      <c r="H532" s="69" t="s">
        <v>573</v>
      </c>
      <c r="I532" s="68">
        <v>5.108032012E9</v>
      </c>
      <c r="J532" s="69" t="s">
        <v>583</v>
      </c>
      <c r="K532" s="70">
        <v>7.99695E8</v>
      </c>
      <c r="L532" s="71">
        <v>9.4E7</v>
      </c>
      <c r="M532" s="71">
        <v>4240000.0</v>
      </c>
      <c r="N532" s="71">
        <v>6196000.0</v>
      </c>
      <c r="O532" s="71">
        <v>1480000.0</v>
      </c>
      <c r="P532" s="71"/>
      <c r="Q532" s="71">
        <v>1300000.0</v>
      </c>
      <c r="R532" s="71"/>
      <c r="S532" s="71"/>
      <c r="T532" s="71"/>
      <c r="U532" s="71"/>
      <c r="V532" s="71"/>
      <c r="W532" s="71"/>
      <c r="X532" s="71">
        <v>9219000.0</v>
      </c>
      <c r="Y532" s="71">
        <v>1875000.0</v>
      </c>
      <c r="Z532" s="72">
        <f t="shared" si="53"/>
        <v>2.431E7</v>
      </c>
      <c r="AA532" s="73">
        <f t="shared" si="54"/>
        <v>6.969E7</v>
      </c>
      <c r="AB532" s="74">
        <f t="shared" si="55"/>
        <v>0.7413829787234043</v>
      </c>
      <c r="AC532" s="74">
        <f t="shared" si="56"/>
        <v>0.11754481396032238</v>
      </c>
      <c r="AD532" s="74">
        <f t="shared" si="57"/>
        <v>0.25861702127659575</v>
      </c>
      <c r="AE532" s="75">
        <f t="shared" si="58"/>
        <v>1.0</v>
      </c>
    </row>
    <row r="533" spans="8:8" ht="15.75" hidden="1">
      <c r="A533" s="67">
        <v>52663.0</v>
      </c>
      <c r="B533" s="68">
        <v>4.0</v>
      </c>
      <c r="C533" s="68">
        <v>51.0</v>
      </c>
      <c r="D533" s="69" t="s">
        <v>57</v>
      </c>
      <c r="E533" s="68">
        <v>5108.0</v>
      </c>
      <c r="F533" s="69" t="s">
        <v>537</v>
      </c>
      <c r="G533" s="68">
        <v>510803.0</v>
      </c>
      <c r="H533" s="69" t="s">
        <v>573</v>
      </c>
      <c r="I533" s="68">
        <v>5.108032013E9</v>
      </c>
      <c r="J533" s="69" t="s">
        <v>164</v>
      </c>
      <c r="K533" s="70">
        <v>7.94176E8</v>
      </c>
      <c r="L533" s="71">
        <v>1.16445E8</v>
      </c>
      <c r="M533" s="71">
        <v>1137000.0</v>
      </c>
      <c r="N533" s="71">
        <v>4510000.0</v>
      </c>
      <c r="O533" s="71"/>
      <c r="P533" s="71"/>
      <c r="Q533" s="71"/>
      <c r="R533" s="71">
        <v>1449000.0</v>
      </c>
      <c r="S533" s="71"/>
      <c r="T533" s="71">
        <v>225000.0</v>
      </c>
      <c r="U533" s="71"/>
      <c r="V533" s="71"/>
      <c r="W533" s="71"/>
      <c r="X533" s="71"/>
      <c r="Y533" s="71">
        <v>6214400.0</v>
      </c>
      <c r="Z533" s="72">
        <f t="shared" si="53"/>
        <v>1.35354E7</v>
      </c>
      <c r="AA533" s="73">
        <f t="shared" si="54"/>
        <v>1.029096E8</v>
      </c>
      <c r="AB533" s="74">
        <f t="shared" si="55"/>
        <v>0.883761432435914</v>
      </c>
      <c r="AC533" s="74">
        <f t="shared" si="56"/>
        <v>0.1466236703199291</v>
      </c>
      <c r="AD533" s="74">
        <f t="shared" si="57"/>
        <v>0.11623856756408604</v>
      </c>
      <c r="AE533" s="75">
        <f t="shared" si="58"/>
        <v>1.0</v>
      </c>
    </row>
    <row r="534" spans="8:8" ht="15.75" hidden="1">
      <c r="A534" s="67">
        <v>52664.0</v>
      </c>
      <c r="B534" s="68">
        <v>4.0</v>
      </c>
      <c r="C534" s="68">
        <v>51.0</v>
      </c>
      <c r="D534" s="69" t="s">
        <v>57</v>
      </c>
      <c r="E534" s="68">
        <v>5108.0</v>
      </c>
      <c r="F534" s="69" t="s">
        <v>537</v>
      </c>
      <c r="G534" s="68">
        <v>510803.0</v>
      </c>
      <c r="H534" s="69" t="s">
        <v>573</v>
      </c>
      <c r="I534" s="68">
        <v>5.108032014E9</v>
      </c>
      <c r="J534" s="69" t="s">
        <v>584</v>
      </c>
      <c r="K534" s="70">
        <v>8.35675E8</v>
      </c>
      <c r="L534" s="71">
        <v>6.6854E7</v>
      </c>
      <c r="M534" s="71">
        <v>2500000.0</v>
      </c>
      <c r="N534" s="71">
        <v>4140000.0</v>
      </c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2">
        <f t="shared" si="53"/>
        <v>6640000.0</v>
      </c>
      <c r="AA534" s="73">
        <f t="shared" si="54"/>
        <v>6.0214E7</v>
      </c>
      <c r="AB534" s="74">
        <f t="shared" si="55"/>
        <v>0.9006790917521764</v>
      </c>
      <c r="AC534" s="74">
        <f t="shared" si="56"/>
        <v>0.08</v>
      </c>
      <c r="AD534" s="74">
        <f t="shared" si="57"/>
        <v>0.09932090824782362</v>
      </c>
      <c r="AE534" s="75">
        <f t="shared" si="58"/>
        <v>0.9999999999999996</v>
      </c>
    </row>
    <row r="535" spans="8:8" ht="15.75" hidden="1">
      <c r="A535" s="67">
        <v>52665.0</v>
      </c>
      <c r="B535" s="68">
        <v>4.0</v>
      </c>
      <c r="C535" s="68">
        <v>51.0</v>
      </c>
      <c r="D535" s="69" t="s">
        <v>57</v>
      </c>
      <c r="E535" s="68">
        <v>5108.0</v>
      </c>
      <c r="F535" s="69" t="s">
        <v>537</v>
      </c>
      <c r="G535" s="68">
        <v>510803.0</v>
      </c>
      <c r="H535" s="69" t="s">
        <v>573</v>
      </c>
      <c r="I535" s="68">
        <v>5.108032015E9</v>
      </c>
      <c r="J535" s="69" t="s">
        <v>585</v>
      </c>
      <c r="K535" s="70">
        <v>8.86971E8</v>
      </c>
      <c r="L535" s="71">
        <v>7.8616E7</v>
      </c>
      <c r="M535" s="71">
        <v>200000.0</v>
      </c>
      <c r="N535" s="71"/>
      <c r="O535" s="71">
        <v>1.0112E7</v>
      </c>
      <c r="P535" s="71"/>
      <c r="Q535" s="71">
        <v>1330000.0</v>
      </c>
      <c r="R535" s="71"/>
      <c r="S535" s="71">
        <v>5793325.0</v>
      </c>
      <c r="T535" s="71"/>
      <c r="U535" s="71"/>
      <c r="V535" s="71"/>
      <c r="W535" s="71">
        <v>1400000.0</v>
      </c>
      <c r="X535" s="71">
        <v>500000.0</v>
      </c>
      <c r="Y535" s="71">
        <v>5755300.0</v>
      </c>
      <c r="Z535" s="72">
        <f t="shared" si="53"/>
        <v>2.5090625E7</v>
      </c>
      <c r="AA535" s="73">
        <f t="shared" si="54"/>
        <v>5.3525375E7</v>
      </c>
      <c r="AB535" s="74">
        <f t="shared" si="55"/>
        <v>0.6808458201892744</v>
      </c>
      <c r="AC535" s="74">
        <f t="shared" si="56"/>
        <v>0.08863423945089524</v>
      </c>
      <c r="AD535" s="74">
        <f t="shared" si="57"/>
        <v>0.3191541798107255</v>
      </c>
      <c r="AE535" s="75">
        <f t="shared" si="58"/>
        <v>1.0</v>
      </c>
    </row>
    <row r="536" spans="8:8" s="78" ht="15.75" hidden="1" customFormat="1">
      <c r="A536" s="79">
        <v>52666.0</v>
      </c>
      <c r="B536" s="80">
        <v>4.0</v>
      </c>
      <c r="C536" s="80">
        <v>51.0</v>
      </c>
      <c r="D536" s="81" t="s">
        <v>57</v>
      </c>
      <c r="E536" s="80">
        <v>5108.0</v>
      </c>
      <c r="F536" s="81" t="s">
        <v>537</v>
      </c>
      <c r="G536" s="80">
        <v>510804.0</v>
      </c>
      <c r="H536" s="81" t="s">
        <v>586</v>
      </c>
      <c r="I536" s="80">
        <v>5.108042001E9</v>
      </c>
      <c r="J536" s="81" t="s">
        <v>587</v>
      </c>
      <c r="K536" s="82">
        <v>8.14813E8</v>
      </c>
      <c r="L536" s="83">
        <v>9.28175E7</v>
      </c>
      <c r="M536" s="83">
        <v>1.3295E7</v>
      </c>
      <c r="N536" s="83"/>
      <c r="O536" s="83"/>
      <c r="P536" s="83"/>
      <c r="Q536" s="83">
        <v>3459000.0</v>
      </c>
      <c r="R536" s="83"/>
      <c r="S536" s="83">
        <v>3195000.0</v>
      </c>
      <c r="T536" s="83"/>
      <c r="U536" s="83"/>
      <c r="V536" s="83"/>
      <c r="W536" s="83"/>
      <c r="X536" s="83"/>
      <c r="Y536" s="83">
        <v>3860000.0</v>
      </c>
      <c r="Z536" s="91">
        <f t="shared" si="53"/>
        <v>2.3809E7</v>
      </c>
      <c r="AA536" s="92">
        <f t="shared" si="54"/>
        <v>6.90085E7</v>
      </c>
      <c r="AB536" s="84">
        <f t="shared" si="55"/>
        <v>0.7434858728149325</v>
      </c>
      <c r="AC536" s="84">
        <f t="shared" si="56"/>
        <v>0.1139126400781529</v>
      </c>
      <c r="AD536" s="84">
        <f t="shared" si="57"/>
        <v>0.2565141271850675</v>
      </c>
      <c r="AE536" s="85">
        <f t="shared" si="58"/>
        <v>1.0000000000000009</v>
      </c>
    </row>
    <row r="537" spans="8:8" ht="15.75" hidden="1">
      <c r="A537" s="67">
        <v>52667.0</v>
      </c>
      <c r="B537" s="68">
        <v>4.0</v>
      </c>
      <c r="C537" s="68">
        <v>51.0</v>
      </c>
      <c r="D537" s="69" t="s">
        <v>57</v>
      </c>
      <c r="E537" s="68">
        <v>5108.0</v>
      </c>
      <c r="F537" s="69" t="s">
        <v>537</v>
      </c>
      <c r="G537" s="68">
        <v>510804.0</v>
      </c>
      <c r="H537" s="69" t="s">
        <v>586</v>
      </c>
      <c r="I537" s="68">
        <v>5.108042002E9</v>
      </c>
      <c r="J537" s="69" t="s">
        <v>588</v>
      </c>
      <c r="K537" s="70">
        <v>8.34689E8</v>
      </c>
      <c r="L537" s="71">
        <v>8.7294701E7</v>
      </c>
      <c r="M537" s="71">
        <v>2021500.0</v>
      </c>
      <c r="N537" s="71">
        <v>3.00375E7</v>
      </c>
      <c r="O537" s="71">
        <v>500000.0</v>
      </c>
      <c r="P537" s="71">
        <v>500000.0</v>
      </c>
      <c r="Q537" s="71">
        <v>4500000.0</v>
      </c>
      <c r="R537" s="71"/>
      <c r="S537" s="71"/>
      <c r="T537" s="71"/>
      <c r="U537" s="71"/>
      <c r="V537" s="71"/>
      <c r="W537" s="71">
        <v>837240.0</v>
      </c>
      <c r="X537" s="71"/>
      <c r="Y537" s="71">
        <v>2126801.34</v>
      </c>
      <c r="Z537" s="72">
        <f t="shared" si="53"/>
        <v>4.052304134E7</v>
      </c>
      <c r="AA537" s="73">
        <f t="shared" si="54"/>
        <v>4.677165966E7</v>
      </c>
      <c r="AB537" s="74">
        <f t="shared" si="55"/>
        <v>0.5357903644116955</v>
      </c>
      <c r="AC537" s="74">
        <f t="shared" si="56"/>
        <v>0.10458350475446544</v>
      </c>
      <c r="AD537" s="74">
        <f t="shared" si="57"/>
        <v>0.4642096355883045</v>
      </c>
      <c r="AE537" s="75">
        <f t="shared" si="58"/>
        <v>1.000000000000001</v>
      </c>
    </row>
    <row r="538" spans="8:8" ht="15.75" hidden="1">
      <c r="A538" s="67">
        <v>52668.0</v>
      </c>
      <c r="B538" s="68">
        <v>4.0</v>
      </c>
      <c r="C538" s="68">
        <v>51.0</v>
      </c>
      <c r="D538" s="69" t="s">
        <v>57</v>
      </c>
      <c r="E538" s="68">
        <v>5108.0</v>
      </c>
      <c r="F538" s="69" t="s">
        <v>537</v>
      </c>
      <c r="G538" s="68">
        <v>510804.0</v>
      </c>
      <c r="H538" s="69" t="s">
        <v>586</v>
      </c>
      <c r="I538" s="68">
        <v>5.108042003E9</v>
      </c>
      <c r="J538" s="69" t="s">
        <v>589</v>
      </c>
      <c r="K538" s="70">
        <v>9.90549E8</v>
      </c>
      <c r="L538" s="71">
        <v>1.0969E8</v>
      </c>
      <c r="M538" s="71">
        <v>3600000.0</v>
      </c>
      <c r="N538" s="71">
        <v>3200000.0</v>
      </c>
      <c r="O538" s="71"/>
      <c r="P538" s="71"/>
      <c r="Q538" s="71">
        <v>2230000.0</v>
      </c>
      <c r="R538" s="71"/>
      <c r="S538" s="71">
        <v>4632000.0</v>
      </c>
      <c r="T538" s="71"/>
      <c r="U538" s="71"/>
      <c r="V538" s="71"/>
      <c r="W538" s="71"/>
      <c r="X538" s="71"/>
      <c r="Y538" s="71"/>
      <c r="Z538" s="72">
        <f t="shared" si="53"/>
        <v>1.3662E7</v>
      </c>
      <c r="AA538" s="73">
        <f t="shared" si="54"/>
        <v>9.6028E7</v>
      </c>
      <c r="AB538" s="74">
        <f t="shared" si="55"/>
        <v>0.8754489926155529</v>
      </c>
      <c r="AC538" s="74">
        <f t="shared" si="56"/>
        <v>0.11073657133569365</v>
      </c>
      <c r="AD538" s="74">
        <f t="shared" si="57"/>
        <v>0.12455100738444708</v>
      </c>
      <c r="AE538" s="75">
        <f t="shared" si="58"/>
        <v>1.0</v>
      </c>
    </row>
    <row r="539" spans="8:8" ht="15.75" hidden="1">
      <c r="A539" s="67">
        <v>52669.0</v>
      </c>
      <c r="B539" s="68">
        <v>4.0</v>
      </c>
      <c r="C539" s="68">
        <v>51.0</v>
      </c>
      <c r="D539" s="69" t="s">
        <v>57</v>
      </c>
      <c r="E539" s="68">
        <v>5108.0</v>
      </c>
      <c r="F539" s="69" t="s">
        <v>537</v>
      </c>
      <c r="G539" s="68">
        <v>510804.0</v>
      </c>
      <c r="H539" s="69" t="s">
        <v>586</v>
      </c>
      <c r="I539" s="68">
        <v>5.108042004E9</v>
      </c>
      <c r="J539" s="69" t="s">
        <v>590</v>
      </c>
      <c r="K539" s="70">
        <v>1.10943E9</v>
      </c>
      <c r="L539" s="71">
        <v>8.4824E7</v>
      </c>
      <c r="M539" s="71">
        <v>2755000.0</v>
      </c>
      <c r="N539" s="71">
        <v>2200000.0</v>
      </c>
      <c r="O539" s="71"/>
      <c r="P539" s="71"/>
      <c r="Q539" s="71">
        <v>8465000.0</v>
      </c>
      <c r="R539" s="71"/>
      <c r="S539" s="71">
        <v>4300000.0</v>
      </c>
      <c r="T539" s="71"/>
      <c r="U539" s="71"/>
      <c r="V539" s="71"/>
      <c r="W539" s="71">
        <v>500000.0</v>
      </c>
      <c r="X539" s="71"/>
      <c r="Y539" s="71">
        <v>4515900.0</v>
      </c>
      <c r="Z539" s="72">
        <f t="shared" si="53"/>
        <v>2.27359E7</v>
      </c>
      <c r="AA539" s="73">
        <f t="shared" si="54"/>
        <v>6.20881E7</v>
      </c>
      <c r="AB539" s="74">
        <f t="shared" si="55"/>
        <v>0.7319638309912289</v>
      </c>
      <c r="AC539" s="74">
        <f t="shared" si="56"/>
        <v>0.07645727986443489</v>
      </c>
      <c r="AD539" s="74">
        <f t="shared" si="57"/>
        <v>0.2680361690087711</v>
      </c>
      <c r="AE539" s="75">
        <f t="shared" si="58"/>
        <v>1.0</v>
      </c>
    </row>
    <row r="540" spans="8:8" ht="15.75" hidden="1">
      <c r="A540" s="67">
        <v>52670.0</v>
      </c>
      <c r="B540" s="68">
        <v>4.0</v>
      </c>
      <c r="C540" s="68">
        <v>51.0</v>
      </c>
      <c r="D540" s="69" t="s">
        <v>57</v>
      </c>
      <c r="E540" s="68">
        <v>5108.0</v>
      </c>
      <c r="F540" s="69" t="s">
        <v>537</v>
      </c>
      <c r="G540" s="68">
        <v>510804.0</v>
      </c>
      <c r="H540" s="69" t="s">
        <v>586</v>
      </c>
      <c r="I540" s="68">
        <v>5.108042005E9</v>
      </c>
      <c r="J540" s="69" t="s">
        <v>591</v>
      </c>
      <c r="K540" s="70">
        <v>8.39307E8</v>
      </c>
      <c r="L540" s="71">
        <v>7.10547E7</v>
      </c>
      <c r="M540" s="71"/>
      <c r="N540" s="71"/>
      <c r="O540" s="71"/>
      <c r="P540" s="71"/>
      <c r="Q540" s="71">
        <v>2349000.0</v>
      </c>
      <c r="R540" s="71"/>
      <c r="S540" s="71"/>
      <c r="T540" s="71"/>
      <c r="U540" s="71"/>
      <c r="V540" s="71"/>
      <c r="W540" s="71">
        <v>1080000.0</v>
      </c>
      <c r="X540" s="71"/>
      <c r="Y540" s="71"/>
      <c r="Z540" s="72">
        <f t="shared" si="53"/>
        <v>3429000.0</v>
      </c>
      <c r="AA540" s="73">
        <f t="shared" si="54"/>
        <v>6.76257E7</v>
      </c>
      <c r="AB540" s="74">
        <f t="shared" si="55"/>
        <v>0.9517414048613252</v>
      </c>
      <c r="AC540" s="74">
        <f t="shared" si="56"/>
        <v>0.08465877205837673</v>
      </c>
      <c r="AD540" s="74">
        <f t="shared" si="57"/>
        <v>0.04825859513867485</v>
      </c>
      <c r="AE540" s="75">
        <f t="shared" si="58"/>
        <v>0.9999999999999999</v>
      </c>
    </row>
    <row r="541" spans="8:8" ht="15.75" hidden="1">
      <c r="A541" s="67">
        <v>52671.0</v>
      </c>
      <c r="B541" s="68">
        <v>4.0</v>
      </c>
      <c r="C541" s="68">
        <v>51.0</v>
      </c>
      <c r="D541" s="69" t="s">
        <v>57</v>
      </c>
      <c r="E541" s="68">
        <v>5108.0</v>
      </c>
      <c r="F541" s="69" t="s">
        <v>537</v>
      </c>
      <c r="G541" s="68">
        <v>510804.0</v>
      </c>
      <c r="H541" s="69" t="s">
        <v>586</v>
      </c>
      <c r="I541" s="68">
        <v>5.108042006E9</v>
      </c>
      <c r="J541" s="69" t="s">
        <v>592</v>
      </c>
      <c r="K541" s="70">
        <v>9.67755E8</v>
      </c>
      <c r="L541" s="71">
        <v>8.5584E7</v>
      </c>
      <c r="M541" s="71">
        <v>4342000.0</v>
      </c>
      <c r="N541" s="71"/>
      <c r="O541" s="71">
        <v>2.26E7</v>
      </c>
      <c r="P541" s="71"/>
      <c r="Q541" s="71"/>
      <c r="R541" s="71"/>
      <c r="S541" s="71">
        <v>6380000.0</v>
      </c>
      <c r="T541" s="71"/>
      <c r="U541" s="71"/>
      <c r="V541" s="71"/>
      <c r="W541" s="71">
        <v>1755000.0</v>
      </c>
      <c r="X541" s="71">
        <v>8083000.0</v>
      </c>
      <c r="Y541" s="71">
        <v>505000.0</v>
      </c>
      <c r="Z541" s="72">
        <f t="shared" si="53"/>
        <v>4.3665E7</v>
      </c>
      <c r="AA541" s="73">
        <f t="shared" si="54"/>
        <v>4.1919E7</v>
      </c>
      <c r="AB541" s="74">
        <f t="shared" si="55"/>
        <v>0.4897994952327538</v>
      </c>
      <c r="AC541" s="74">
        <f t="shared" si="56"/>
        <v>0.08843560611931739</v>
      </c>
      <c r="AD541" s="74">
        <f t="shared" si="57"/>
        <v>0.5102005047672462</v>
      </c>
      <c r="AE541" s="75">
        <f t="shared" si="58"/>
        <v>1.0</v>
      </c>
    </row>
    <row r="542" spans="8:8" ht="15.75" hidden="1">
      <c r="A542" s="67">
        <v>52672.0</v>
      </c>
      <c r="B542" s="68">
        <v>4.0</v>
      </c>
      <c r="C542" s="68">
        <v>51.0</v>
      </c>
      <c r="D542" s="69" t="s">
        <v>57</v>
      </c>
      <c r="E542" s="68">
        <v>5108.0</v>
      </c>
      <c r="F542" s="69" t="s">
        <v>537</v>
      </c>
      <c r="G542" s="68">
        <v>510804.0</v>
      </c>
      <c r="H542" s="69" t="s">
        <v>586</v>
      </c>
      <c r="I542" s="68">
        <v>5.108042007E9</v>
      </c>
      <c r="J542" s="69" t="s">
        <v>593</v>
      </c>
      <c r="K542" s="70">
        <v>9.52595E8</v>
      </c>
      <c r="L542" s="71">
        <v>9.5992E7</v>
      </c>
      <c r="M542" s="71">
        <v>2160000.0</v>
      </c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>
        <v>2712500.0</v>
      </c>
      <c r="Y542" s="71">
        <v>9025000.0</v>
      </c>
      <c r="Z542" s="72">
        <f t="shared" si="53"/>
        <v>1.38975E7</v>
      </c>
      <c r="AA542" s="73">
        <f t="shared" si="54"/>
        <v>8.20945E7</v>
      </c>
      <c r="AB542" s="74">
        <f t="shared" si="55"/>
        <v>0.855222310192516</v>
      </c>
      <c r="AC542" s="74">
        <f t="shared" si="56"/>
        <v>0.100768952177998</v>
      </c>
      <c r="AD542" s="74">
        <f t="shared" si="57"/>
        <v>0.14477768980748396</v>
      </c>
      <c r="AE542" s="75">
        <f t="shared" si="58"/>
        <v>1.0</v>
      </c>
    </row>
    <row r="543" spans="8:8" ht="15.75" hidden="1">
      <c r="A543" s="67">
        <v>52673.0</v>
      </c>
      <c r="B543" s="68">
        <v>4.0</v>
      </c>
      <c r="C543" s="68">
        <v>51.0</v>
      </c>
      <c r="D543" s="69" t="s">
        <v>57</v>
      </c>
      <c r="E543" s="68">
        <v>5108.0</v>
      </c>
      <c r="F543" s="69" t="s">
        <v>537</v>
      </c>
      <c r="G543" s="68">
        <v>510804.0</v>
      </c>
      <c r="H543" s="69" t="s">
        <v>586</v>
      </c>
      <c r="I543" s="68">
        <v>5.108042008E9</v>
      </c>
      <c r="J543" s="69" t="s">
        <v>594</v>
      </c>
      <c r="K543" s="70">
        <v>1.039449E9</v>
      </c>
      <c r="L543" s="105">
        <v>9.9693472E7</v>
      </c>
      <c r="M543" s="71">
        <v>260000.0</v>
      </c>
      <c r="N543" s="71">
        <v>1.008E7</v>
      </c>
      <c r="O543" s="71"/>
      <c r="P543" s="71"/>
      <c r="Q543" s="71">
        <v>1.134E7</v>
      </c>
      <c r="R543" s="71"/>
      <c r="S543" s="71"/>
      <c r="T543" s="71"/>
      <c r="U543" s="71"/>
      <c r="V543" s="71"/>
      <c r="W543" s="71"/>
      <c r="X543" s="71">
        <v>2103000.0</v>
      </c>
      <c r="Y543" s="71">
        <v>900000.0</v>
      </c>
      <c r="Z543" s="72">
        <f t="shared" si="53"/>
        <v>2.4683E7</v>
      </c>
      <c r="AA543" s="73">
        <f t="shared" si="54"/>
        <v>7.5010472E7</v>
      </c>
      <c r="AB543" s="74">
        <f t="shared" si="55"/>
        <v>0.7524110706065087</v>
      </c>
      <c r="AC543" s="102">
        <f t="shared" si="56"/>
        <v>0.09590992150649046</v>
      </c>
      <c r="AD543" s="74">
        <f t="shared" si="57"/>
        <v>0.24758892939349128</v>
      </c>
      <c r="AE543" s="75">
        <f t="shared" si="58"/>
        <v>1.0</v>
      </c>
      <c r="AF543" s="109" t="s">
        <v>787</v>
      </c>
    </row>
    <row r="544" spans="8:8" ht="15.75" hidden="1">
      <c r="A544" s="67">
        <v>52674.0</v>
      </c>
      <c r="B544" s="68">
        <v>4.0</v>
      </c>
      <c r="C544" s="68">
        <v>51.0</v>
      </c>
      <c r="D544" s="69" t="s">
        <v>57</v>
      </c>
      <c r="E544" s="68">
        <v>5108.0</v>
      </c>
      <c r="F544" s="69" t="s">
        <v>537</v>
      </c>
      <c r="G544" s="68">
        <v>510804.0</v>
      </c>
      <c r="H544" s="69" t="s">
        <v>586</v>
      </c>
      <c r="I544" s="68">
        <v>5.108042009E9</v>
      </c>
      <c r="J544" s="69" t="s">
        <v>595</v>
      </c>
      <c r="K544" s="70">
        <v>9.76811E8</v>
      </c>
      <c r="L544" s="71">
        <v>7.9713E7</v>
      </c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2">
        <f t="shared" si="53"/>
        <v>0.0</v>
      </c>
      <c r="AA544" s="73">
        <f t="shared" si="54"/>
        <v>7.9713E7</v>
      </c>
      <c r="AB544" s="74">
        <f t="shared" si="55"/>
        <v>1.0</v>
      </c>
      <c r="AC544" s="74">
        <f t="shared" si="56"/>
        <v>0.08160534637713948</v>
      </c>
      <c r="AD544" s="74">
        <f t="shared" si="57"/>
        <v>0.0</v>
      </c>
      <c r="AE544" s="75">
        <f t="shared" si="58"/>
        <v>1.0</v>
      </c>
    </row>
    <row r="545" spans="8:8" ht="15.75" hidden="1">
      <c r="A545" s="67">
        <v>52675.0</v>
      </c>
      <c r="B545" s="68">
        <v>4.0</v>
      </c>
      <c r="C545" s="68">
        <v>51.0</v>
      </c>
      <c r="D545" s="69" t="s">
        <v>57</v>
      </c>
      <c r="E545" s="68">
        <v>5108.0</v>
      </c>
      <c r="F545" s="69" t="s">
        <v>537</v>
      </c>
      <c r="G545" s="68">
        <v>510804.0</v>
      </c>
      <c r="H545" s="69" t="s">
        <v>586</v>
      </c>
      <c r="I545" s="68">
        <v>5.10804201E9</v>
      </c>
      <c r="J545" s="69" t="s">
        <v>596</v>
      </c>
      <c r="K545" s="70">
        <v>1.424002E9</v>
      </c>
      <c r="L545" s="71">
        <v>1.18116E8</v>
      </c>
      <c r="M545" s="71">
        <v>1.08297E7</v>
      </c>
      <c r="N545" s="71">
        <v>2.00424E7</v>
      </c>
      <c r="O545" s="71"/>
      <c r="P545" s="71"/>
      <c r="Q545" s="71"/>
      <c r="R545" s="71"/>
      <c r="S545" s="71"/>
      <c r="T545" s="71"/>
      <c r="U545" s="71"/>
      <c r="V545" s="71"/>
      <c r="W545" s="71">
        <v>3450000.0</v>
      </c>
      <c r="X545" s="71"/>
      <c r="Y545" s="71">
        <v>1956000.0</v>
      </c>
      <c r="Z545" s="72">
        <f t="shared" si="53"/>
        <v>3.62781E7</v>
      </c>
      <c r="AA545" s="73">
        <f t="shared" si="54"/>
        <v>8.18379E7</v>
      </c>
      <c r="AB545" s="74">
        <f t="shared" si="55"/>
        <v>0.6928604084120695</v>
      </c>
      <c r="AC545" s="74">
        <f t="shared" si="56"/>
        <v>0.08294651271557203</v>
      </c>
      <c r="AD545" s="74">
        <f t="shared" si="57"/>
        <v>0.3071395915879305</v>
      </c>
      <c r="AE545" s="75">
        <f t="shared" si="58"/>
        <v>1.0000000000000009</v>
      </c>
    </row>
    <row r="546" spans="8:8" ht="15.75" hidden="1">
      <c r="A546" s="67">
        <v>52676.0</v>
      </c>
      <c r="B546" s="68">
        <v>4.0</v>
      </c>
      <c r="C546" s="68">
        <v>51.0</v>
      </c>
      <c r="D546" s="69" t="s">
        <v>57</v>
      </c>
      <c r="E546" s="68">
        <v>5108.0</v>
      </c>
      <c r="F546" s="69" t="s">
        <v>537</v>
      </c>
      <c r="G546" s="68">
        <v>510804.0</v>
      </c>
      <c r="H546" s="69" t="s">
        <v>586</v>
      </c>
      <c r="I546" s="68">
        <v>5.108042011E9</v>
      </c>
      <c r="J546" s="69" t="s">
        <v>597</v>
      </c>
      <c r="K546" s="70">
        <v>7.58747E8</v>
      </c>
      <c r="L546" s="71">
        <v>6.7051E7</v>
      </c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2">
        <f t="shared" si="53"/>
        <v>0.0</v>
      </c>
      <c r="AA546" s="73">
        <f t="shared" si="54"/>
        <v>6.7051E7</v>
      </c>
      <c r="AB546" s="74">
        <f t="shared" si="55"/>
        <v>1.0</v>
      </c>
      <c r="AC546" s="74">
        <f t="shared" si="56"/>
        <v>0.08837069537012997</v>
      </c>
      <c r="AD546" s="74">
        <f t="shared" si="57"/>
        <v>0.0</v>
      </c>
      <c r="AE546" s="75">
        <f t="shared" si="58"/>
        <v>1.0</v>
      </c>
    </row>
    <row r="547" spans="8:8" ht="15.75" hidden="1">
      <c r="A547" s="67">
        <v>52677.0</v>
      </c>
      <c r="B547" s="68">
        <v>4.0</v>
      </c>
      <c r="C547" s="68">
        <v>51.0</v>
      </c>
      <c r="D547" s="69" t="s">
        <v>57</v>
      </c>
      <c r="E547" s="68">
        <v>5108.0</v>
      </c>
      <c r="F547" s="69" t="s">
        <v>537</v>
      </c>
      <c r="G547" s="68">
        <v>510804.0</v>
      </c>
      <c r="H547" s="69" t="s">
        <v>586</v>
      </c>
      <c r="I547" s="68">
        <v>5.108042012E9</v>
      </c>
      <c r="J547" s="69" t="s">
        <v>598</v>
      </c>
      <c r="K547" s="70">
        <v>8.01816E8</v>
      </c>
      <c r="L547" s="71">
        <v>7.061E7</v>
      </c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2">
        <f t="shared" si="53"/>
        <v>0.0</v>
      </c>
      <c r="AA547" s="73">
        <f t="shared" si="54"/>
        <v>7.061E7</v>
      </c>
      <c r="AB547" s="74">
        <f t="shared" si="55"/>
        <v>1.0</v>
      </c>
      <c r="AC547" s="74">
        <f t="shared" si="56"/>
        <v>0.08806259790276073</v>
      </c>
      <c r="AD547" s="74">
        <f t="shared" si="57"/>
        <v>0.0</v>
      </c>
      <c r="AE547" s="75">
        <f t="shared" si="58"/>
        <v>1.0</v>
      </c>
    </row>
    <row r="548" spans="8:8" ht="15.75" hidden="1">
      <c r="A548" s="67">
        <v>52678.0</v>
      </c>
      <c r="B548" s="68">
        <v>4.0</v>
      </c>
      <c r="C548" s="68">
        <v>51.0</v>
      </c>
      <c r="D548" s="69" t="s">
        <v>57</v>
      </c>
      <c r="E548" s="68">
        <v>5108.0</v>
      </c>
      <c r="F548" s="69" t="s">
        <v>537</v>
      </c>
      <c r="G548" s="68">
        <v>510804.0</v>
      </c>
      <c r="H548" s="69" t="s">
        <v>586</v>
      </c>
      <c r="I548" s="68">
        <v>5.108042013E9</v>
      </c>
      <c r="J548" s="69" t="s">
        <v>586</v>
      </c>
      <c r="K548" s="70">
        <v>1.22945E9</v>
      </c>
      <c r="L548" s="71">
        <v>2.195607E8</v>
      </c>
      <c r="M548" s="71">
        <v>1.26E7</v>
      </c>
      <c r="N548" s="71"/>
      <c r="O548" s="71"/>
      <c r="P548" s="71"/>
      <c r="Q548" s="71">
        <v>2.535E7</v>
      </c>
      <c r="R548" s="71"/>
      <c r="S548" s="71">
        <v>4.2445E7</v>
      </c>
      <c r="T548" s="71"/>
      <c r="U548" s="71"/>
      <c r="V548" s="71"/>
      <c r="W548" s="71"/>
      <c r="X548" s="71">
        <v>3600000.0</v>
      </c>
      <c r="Y548" s="71">
        <v>1.476E7</v>
      </c>
      <c r="Z548" s="72">
        <f t="shared" si="53"/>
        <v>9.8755E7</v>
      </c>
      <c r="AA548" s="73">
        <f t="shared" si="54"/>
        <v>1.208057E8</v>
      </c>
      <c r="AB548" s="74">
        <f t="shared" si="55"/>
        <v>0.5502154984931275</v>
      </c>
      <c r="AC548" s="74">
        <f t="shared" si="56"/>
        <v>0.17858448899914595</v>
      </c>
      <c r="AD548" s="74">
        <f t="shared" si="57"/>
        <v>0.4497845015068726</v>
      </c>
      <c r="AE548" s="75">
        <f t="shared" si="58"/>
        <v>1.0000000000000009</v>
      </c>
    </row>
    <row r="549" spans="8:8" ht="15.75" hidden="1">
      <c r="A549" s="67">
        <v>52679.0</v>
      </c>
      <c r="B549" s="68">
        <v>4.0</v>
      </c>
      <c r="C549" s="68">
        <v>51.0</v>
      </c>
      <c r="D549" s="69" t="s">
        <v>57</v>
      </c>
      <c r="E549" s="68">
        <v>5108.0</v>
      </c>
      <c r="F549" s="69" t="s">
        <v>537</v>
      </c>
      <c r="G549" s="68">
        <v>510804.0</v>
      </c>
      <c r="H549" s="69" t="s">
        <v>586</v>
      </c>
      <c r="I549" s="68">
        <v>5.108042014E9</v>
      </c>
      <c r="J549" s="69" t="s">
        <v>599</v>
      </c>
      <c r="K549" s="70">
        <v>8.89178E8</v>
      </c>
      <c r="L549" s="71">
        <v>1.39733E8</v>
      </c>
      <c r="M549" s="71">
        <v>1850000.0</v>
      </c>
      <c r="N549" s="71">
        <v>1665000.0</v>
      </c>
      <c r="O549" s="71"/>
      <c r="P549" s="71"/>
      <c r="Q549" s="71">
        <v>9168000.0</v>
      </c>
      <c r="R549" s="71"/>
      <c r="S549" s="71">
        <v>1.099625E7</v>
      </c>
      <c r="T549" s="71"/>
      <c r="U549" s="71"/>
      <c r="V549" s="71"/>
      <c r="W549" s="71">
        <v>2065000.0</v>
      </c>
      <c r="X549" s="71"/>
      <c r="Y549" s="71">
        <v>2015000.0</v>
      </c>
      <c r="Z549" s="72">
        <f t="shared" si="53"/>
        <v>2.775925E7</v>
      </c>
      <c r="AA549" s="73">
        <f t="shared" si="54"/>
        <v>1.1197375E8</v>
      </c>
      <c r="AB549" s="74">
        <f t="shared" si="55"/>
        <v>0.8013407713281758</v>
      </c>
      <c r="AC549" s="74">
        <f t="shared" si="56"/>
        <v>0.15714851244632683</v>
      </c>
      <c r="AD549" s="74">
        <f t="shared" si="57"/>
        <v>0.19865922867182412</v>
      </c>
      <c r="AE549" s="75">
        <f t="shared" si="58"/>
        <v>1.0</v>
      </c>
    </row>
    <row r="550" spans="8:8" ht="15.75" hidden="1">
      <c r="A550" s="67">
        <v>52680.0</v>
      </c>
      <c r="B550" s="68">
        <v>4.0</v>
      </c>
      <c r="C550" s="68">
        <v>51.0</v>
      </c>
      <c r="D550" s="69" t="s">
        <v>57</v>
      </c>
      <c r="E550" s="68">
        <v>5108.0</v>
      </c>
      <c r="F550" s="69" t="s">
        <v>537</v>
      </c>
      <c r="G550" s="68">
        <v>510804.0</v>
      </c>
      <c r="H550" s="69" t="s">
        <v>586</v>
      </c>
      <c r="I550" s="68">
        <v>5.108042015E9</v>
      </c>
      <c r="J550" s="69" t="s">
        <v>600</v>
      </c>
      <c r="K550" s="70">
        <v>9.69449E8</v>
      </c>
      <c r="L550" s="71">
        <v>1.26458E8</v>
      </c>
      <c r="M550" s="71">
        <v>1096000.0</v>
      </c>
      <c r="N550" s="71"/>
      <c r="O550" s="71">
        <v>1.1573E7</v>
      </c>
      <c r="P550" s="71"/>
      <c r="Q550" s="71">
        <v>6270000.0</v>
      </c>
      <c r="R550" s="71"/>
      <c r="S550" s="71">
        <v>6200000.0</v>
      </c>
      <c r="T550" s="71"/>
      <c r="U550" s="71"/>
      <c r="V550" s="71"/>
      <c r="W550" s="71"/>
      <c r="X550" s="71"/>
      <c r="Y550" s="71">
        <v>1610000.0</v>
      </c>
      <c r="Z550" s="72">
        <f t="shared" si="53"/>
        <v>2.6749E7</v>
      </c>
      <c r="AA550" s="73">
        <f t="shared" si="54"/>
        <v>9.9709E7</v>
      </c>
      <c r="AB550" s="74">
        <f t="shared" si="55"/>
        <v>0.7884752249758813</v>
      </c>
      <c r="AC550" s="74">
        <f t="shared" si="56"/>
        <v>0.13044316926419028</v>
      </c>
      <c r="AD550" s="74">
        <f t="shared" si="57"/>
        <v>0.21152477502411868</v>
      </c>
      <c r="AE550" s="75">
        <f t="shared" si="58"/>
        <v>1.0</v>
      </c>
    </row>
    <row r="551" spans="8:8" ht="15.75" hidden="1">
      <c r="A551" s="67">
        <v>52681.0</v>
      </c>
      <c r="B551" s="68">
        <v>4.0</v>
      </c>
      <c r="C551" s="68">
        <v>51.0</v>
      </c>
      <c r="D551" s="69" t="s">
        <v>57</v>
      </c>
      <c r="E551" s="68">
        <v>5108.0</v>
      </c>
      <c r="F551" s="69" t="s">
        <v>537</v>
      </c>
      <c r="G551" s="68">
        <v>510804.0</v>
      </c>
      <c r="H551" s="69" t="s">
        <v>586</v>
      </c>
      <c r="I551" s="68">
        <v>5.108042016E9</v>
      </c>
      <c r="J551" s="69" t="s">
        <v>601</v>
      </c>
      <c r="K551" s="70">
        <v>1.419844E9</v>
      </c>
      <c r="L551" s="71">
        <v>1.08448E8</v>
      </c>
      <c r="M551" s="71">
        <v>9278000.0</v>
      </c>
      <c r="N551" s="71"/>
      <c r="O551" s="71"/>
      <c r="P551" s="71"/>
      <c r="Q551" s="71">
        <v>7000000.0</v>
      </c>
      <c r="R551" s="71"/>
      <c r="S551" s="71">
        <v>1.1258E7</v>
      </c>
      <c r="T551" s="71"/>
      <c r="U551" s="71"/>
      <c r="V551" s="71"/>
      <c r="W551" s="71"/>
      <c r="X551" s="71">
        <v>4450000.0</v>
      </c>
      <c r="Y551" s="71">
        <v>1.091E7</v>
      </c>
      <c r="Z551" s="72">
        <f t="shared" si="53"/>
        <v>4.2896E7</v>
      </c>
      <c r="AA551" s="73">
        <f t="shared" si="54"/>
        <v>6.5552E7</v>
      </c>
      <c r="AB551" s="74">
        <f t="shared" si="55"/>
        <v>0.6044555916199469</v>
      </c>
      <c r="AC551" s="74">
        <f t="shared" si="56"/>
        <v>0.07638022205256352</v>
      </c>
      <c r="AD551" s="74">
        <f t="shared" si="57"/>
        <v>0.3955444083800531</v>
      </c>
      <c r="AE551" s="75">
        <f t="shared" si="58"/>
        <v>1.0</v>
      </c>
    </row>
    <row r="552" spans="8:8" ht="15.75" hidden="1">
      <c r="A552" s="67">
        <v>52682.0</v>
      </c>
      <c r="B552" s="68">
        <v>4.0</v>
      </c>
      <c r="C552" s="68">
        <v>51.0</v>
      </c>
      <c r="D552" s="69" t="s">
        <v>57</v>
      </c>
      <c r="E552" s="68">
        <v>5108.0</v>
      </c>
      <c r="F552" s="69" t="s">
        <v>537</v>
      </c>
      <c r="G552" s="68">
        <v>510804.0</v>
      </c>
      <c r="H552" s="69" t="s">
        <v>586</v>
      </c>
      <c r="I552" s="68">
        <v>5.108042017E9</v>
      </c>
      <c r="J552" s="69" t="s">
        <v>602</v>
      </c>
      <c r="K552" s="70">
        <v>1.055439E9</v>
      </c>
      <c r="L552" s="71">
        <v>8.443512E7</v>
      </c>
      <c r="M552" s="71">
        <v>2240000.0</v>
      </c>
      <c r="N552" s="71"/>
      <c r="O552" s="71"/>
      <c r="P552" s="71"/>
      <c r="Q552" s="71"/>
      <c r="R552" s="71"/>
      <c r="S552" s="71">
        <v>1.5027E7</v>
      </c>
      <c r="T552" s="71"/>
      <c r="U552" s="71"/>
      <c r="V552" s="71"/>
      <c r="W552" s="71">
        <v>180000.0</v>
      </c>
      <c r="X552" s="71">
        <v>500000.0</v>
      </c>
      <c r="Y552" s="71">
        <v>2400000.0</v>
      </c>
      <c r="Z552" s="72">
        <f t="shared" si="53"/>
        <v>2.0347E7</v>
      </c>
      <c r="AA552" s="73">
        <f t="shared" si="54"/>
        <v>6.408812E7</v>
      </c>
      <c r="AB552" s="74">
        <f t="shared" si="55"/>
        <v>0.7590220751744061</v>
      </c>
      <c r="AC552" s="74">
        <f t="shared" si="56"/>
        <v>0.08</v>
      </c>
      <c r="AD552" s="74">
        <f t="shared" si="57"/>
        <v>0.2409779248255939</v>
      </c>
      <c r="AE552" s="75">
        <f t="shared" si="58"/>
        <v>1.0</v>
      </c>
    </row>
    <row r="553" spans="8:8" s="78" ht="15.75" hidden="1" customFormat="1">
      <c r="A553" s="79">
        <v>52683.0</v>
      </c>
      <c r="B553" s="80">
        <v>4.0</v>
      </c>
      <c r="C553" s="80">
        <v>51.0</v>
      </c>
      <c r="D553" s="81" t="s">
        <v>57</v>
      </c>
      <c r="E553" s="80">
        <v>5108.0</v>
      </c>
      <c r="F553" s="81" t="s">
        <v>537</v>
      </c>
      <c r="G553" s="80">
        <v>510805.0</v>
      </c>
      <c r="H553" s="81" t="s">
        <v>603</v>
      </c>
      <c r="I553" s="80">
        <v>5.108052001E9</v>
      </c>
      <c r="J553" s="81" t="s">
        <v>604</v>
      </c>
      <c r="K553" s="82">
        <v>1.159162E9</v>
      </c>
      <c r="L553" s="83">
        <v>1.369119E8</v>
      </c>
      <c r="M553" s="83">
        <v>796000.0</v>
      </c>
      <c r="N553" s="83"/>
      <c r="O553" s="83"/>
      <c r="P553" s="83"/>
      <c r="Q553" s="83">
        <v>1900000.0</v>
      </c>
      <c r="R553" s="83"/>
      <c r="S553" s="83">
        <v>2750000.0</v>
      </c>
      <c r="T553" s="83"/>
      <c r="U553" s="83"/>
      <c r="V553" s="83"/>
      <c r="W553" s="83"/>
      <c r="X553" s="83"/>
      <c r="Y553" s="83">
        <v>4.79325E7</v>
      </c>
      <c r="Z553" s="91">
        <f t="shared" si="53"/>
        <v>5.33785E7</v>
      </c>
      <c r="AA553" s="92">
        <f t="shared" si="54"/>
        <v>8.35334E7</v>
      </c>
      <c r="AB553" s="84">
        <f t="shared" si="55"/>
        <v>0.6101251972984086</v>
      </c>
      <c r="AC553" s="84">
        <f t="shared" si="56"/>
        <v>0.11811282633488676</v>
      </c>
      <c r="AD553" s="84">
        <f t="shared" si="57"/>
        <v>0.3898748027015913</v>
      </c>
      <c r="AE553" s="85">
        <f t="shared" si="58"/>
        <v>1.0</v>
      </c>
    </row>
    <row r="554" spans="8:8" ht="15.75" hidden="1">
      <c r="A554" s="67">
        <v>52684.0</v>
      </c>
      <c r="B554" s="68">
        <v>4.0</v>
      </c>
      <c r="C554" s="68">
        <v>51.0</v>
      </c>
      <c r="D554" s="69" t="s">
        <v>57</v>
      </c>
      <c r="E554" s="68">
        <v>5108.0</v>
      </c>
      <c r="F554" s="69" t="s">
        <v>537</v>
      </c>
      <c r="G554" s="68">
        <v>510805.0</v>
      </c>
      <c r="H554" s="69" t="s">
        <v>603</v>
      </c>
      <c r="I554" s="68">
        <v>5.108052002E9</v>
      </c>
      <c r="J554" s="69" t="s">
        <v>105</v>
      </c>
      <c r="K554" s="70">
        <v>9.57917E8</v>
      </c>
      <c r="L554" s="71">
        <v>1.10117E8</v>
      </c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2">
        <f t="shared" si="53"/>
        <v>0.0</v>
      </c>
      <c r="AA554" s="73">
        <f t="shared" si="54"/>
        <v>1.10117E8</v>
      </c>
      <c r="AB554" s="74">
        <f t="shared" si="55"/>
        <v>1.0</v>
      </c>
      <c r="AC554" s="74">
        <f t="shared" si="56"/>
        <v>0.1149546359444503</v>
      </c>
      <c r="AD554" s="74">
        <f t="shared" si="57"/>
        <v>0.0</v>
      </c>
      <c r="AE554" s="75">
        <f t="shared" si="58"/>
        <v>1.0</v>
      </c>
    </row>
    <row r="555" spans="8:8" ht="15.75" hidden="1">
      <c r="A555" s="67">
        <v>52685.0</v>
      </c>
      <c r="B555" s="68">
        <v>4.0</v>
      </c>
      <c r="C555" s="68">
        <v>51.0</v>
      </c>
      <c r="D555" s="69" t="s">
        <v>57</v>
      </c>
      <c r="E555" s="68">
        <v>5108.0</v>
      </c>
      <c r="F555" s="69" t="s">
        <v>537</v>
      </c>
      <c r="G555" s="68">
        <v>510805.0</v>
      </c>
      <c r="H555" s="69" t="s">
        <v>603</v>
      </c>
      <c r="I555" s="68">
        <v>5.108052003E9</v>
      </c>
      <c r="J555" s="69" t="s">
        <v>605</v>
      </c>
      <c r="K555" s="70">
        <v>9.08329E8</v>
      </c>
      <c r="L555" s="71">
        <v>8.5516E7</v>
      </c>
      <c r="M555" s="71">
        <v>1.17E7</v>
      </c>
      <c r="N555" s="71"/>
      <c r="O555" s="71">
        <v>5290000.0</v>
      </c>
      <c r="P555" s="71"/>
      <c r="Q555" s="71">
        <v>4500000.0</v>
      </c>
      <c r="R555" s="71">
        <v>300000.0</v>
      </c>
      <c r="S555" s="71">
        <v>1.7945E7</v>
      </c>
      <c r="T555" s="71"/>
      <c r="U555" s="71"/>
      <c r="V555" s="71"/>
      <c r="W555" s="71"/>
      <c r="X555" s="71"/>
      <c r="Y555" s="71">
        <v>1.3954E7</v>
      </c>
      <c r="Z555" s="72">
        <f t="shared" si="53"/>
        <v>5.3689E7</v>
      </c>
      <c r="AA555" s="73">
        <f t="shared" si="54"/>
        <v>3.1827E7</v>
      </c>
      <c r="AB555" s="74">
        <f t="shared" si="55"/>
        <v>0.3721759670704897</v>
      </c>
      <c r="AC555" s="74">
        <f t="shared" si="56"/>
        <v>0.09414650418515758</v>
      </c>
      <c r="AD555" s="74">
        <f t="shared" si="57"/>
        <v>0.6278240329295103</v>
      </c>
      <c r="AE555" s="75">
        <f t="shared" si="58"/>
        <v>1.0</v>
      </c>
    </row>
    <row r="556" spans="8:8" ht="15.75" hidden="1">
      <c r="A556" s="67">
        <v>52686.0</v>
      </c>
      <c r="B556" s="68">
        <v>4.0</v>
      </c>
      <c r="C556" s="68">
        <v>51.0</v>
      </c>
      <c r="D556" s="69" t="s">
        <v>57</v>
      </c>
      <c r="E556" s="68">
        <v>5108.0</v>
      </c>
      <c r="F556" s="69" t="s">
        <v>537</v>
      </c>
      <c r="G556" s="68">
        <v>510805.0</v>
      </c>
      <c r="H556" s="69" t="s">
        <v>603</v>
      </c>
      <c r="I556" s="68">
        <v>5.108052004E9</v>
      </c>
      <c r="J556" s="69" t="s">
        <v>606</v>
      </c>
      <c r="K556" s="70">
        <v>8.42284E8</v>
      </c>
      <c r="L556" s="71">
        <v>6.737984E7</v>
      </c>
      <c r="M556" s="71">
        <v>2682500.0</v>
      </c>
      <c r="N556" s="71">
        <v>3.578E7</v>
      </c>
      <c r="O556" s="71"/>
      <c r="P556" s="71">
        <v>100000.0</v>
      </c>
      <c r="Q556" s="71"/>
      <c r="R556" s="71"/>
      <c r="S556" s="71">
        <v>3224000.0</v>
      </c>
      <c r="T556" s="71"/>
      <c r="U556" s="71"/>
      <c r="V556" s="71"/>
      <c r="W556" s="71">
        <v>1275000.0</v>
      </c>
      <c r="X556" s="71"/>
      <c r="Y556" s="71">
        <v>725000.0</v>
      </c>
      <c r="Z556" s="72">
        <f t="shared" si="53"/>
        <v>4.37865E7</v>
      </c>
      <c r="AA556" s="73">
        <f t="shared" si="54"/>
        <v>2.359334E7</v>
      </c>
      <c r="AB556" s="74">
        <f t="shared" si="55"/>
        <v>0.3501542894729343</v>
      </c>
      <c r="AC556" s="74">
        <f t="shared" si="56"/>
        <v>0.07999658072574097</v>
      </c>
      <c r="AD556" s="74">
        <f t="shared" si="57"/>
        <v>0.6498457105270656</v>
      </c>
      <c r="AE556" s="75">
        <f t="shared" si="58"/>
        <v>1.0</v>
      </c>
    </row>
    <row r="557" spans="8:8" ht="15.75" hidden="1">
      <c r="A557" s="67">
        <v>52687.0</v>
      </c>
      <c r="B557" s="68">
        <v>4.0</v>
      </c>
      <c r="C557" s="68">
        <v>51.0</v>
      </c>
      <c r="D557" s="69" t="s">
        <v>57</v>
      </c>
      <c r="E557" s="68">
        <v>5108.0</v>
      </c>
      <c r="F557" s="69" t="s">
        <v>537</v>
      </c>
      <c r="G557" s="68">
        <v>510805.0</v>
      </c>
      <c r="H557" s="69" t="s">
        <v>603</v>
      </c>
      <c r="I557" s="68">
        <v>5.108052005E9</v>
      </c>
      <c r="J557" s="69" t="s">
        <v>607</v>
      </c>
      <c r="K557" s="70">
        <v>1.346524E9</v>
      </c>
      <c r="L557" s="71">
        <v>1.0772192E8</v>
      </c>
      <c r="M557" s="71">
        <v>368000.0</v>
      </c>
      <c r="N557" s="71">
        <v>2.045E7</v>
      </c>
      <c r="O557" s="71"/>
      <c r="P557" s="71"/>
      <c r="Q557" s="71"/>
      <c r="R557" s="71"/>
      <c r="S557" s="71">
        <v>7460000.0</v>
      </c>
      <c r="T557" s="71"/>
      <c r="U557" s="71"/>
      <c r="V557" s="71"/>
      <c r="W557" s="71">
        <v>655000.0</v>
      </c>
      <c r="X557" s="71"/>
      <c r="Y557" s="71"/>
      <c r="Z557" s="72">
        <f t="shared" si="53"/>
        <v>2.8933E7</v>
      </c>
      <c r="AA557" s="73">
        <f t="shared" si="54"/>
        <v>7.878892E7</v>
      </c>
      <c r="AB557" s="74">
        <f t="shared" si="55"/>
        <v>0.7314102830695925</v>
      </c>
      <c r="AC557" s="74">
        <f t="shared" si="56"/>
        <v>0.08</v>
      </c>
      <c r="AD557" s="74">
        <f t="shared" si="57"/>
        <v>0.26858971693040745</v>
      </c>
      <c r="AE557" s="75">
        <f t="shared" si="58"/>
        <v>1.0</v>
      </c>
    </row>
    <row r="558" spans="8:8" ht="15.75" hidden="1">
      <c r="A558" s="67">
        <v>52688.0</v>
      </c>
      <c r="B558" s="68">
        <v>4.0</v>
      </c>
      <c r="C558" s="68">
        <v>51.0</v>
      </c>
      <c r="D558" s="69" t="s">
        <v>57</v>
      </c>
      <c r="E558" s="68">
        <v>5108.0</v>
      </c>
      <c r="F558" s="69" t="s">
        <v>537</v>
      </c>
      <c r="G558" s="68">
        <v>510805.0</v>
      </c>
      <c r="H558" s="69" t="s">
        <v>603</v>
      </c>
      <c r="I558" s="68">
        <v>5.108052006E9</v>
      </c>
      <c r="J558" s="69" t="s">
        <v>608</v>
      </c>
      <c r="K558" s="70">
        <v>1.004619E9</v>
      </c>
      <c r="L558" s="71">
        <v>8.036952E7</v>
      </c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2">
        <f t="shared" si="53"/>
        <v>0.0</v>
      </c>
      <c r="AA558" s="73">
        <f t="shared" si="54"/>
        <v>8.036952E7</v>
      </c>
      <c r="AB558" s="74">
        <f t="shared" si="55"/>
        <v>1.0</v>
      </c>
      <c r="AC558" s="74">
        <f t="shared" si="56"/>
        <v>0.08</v>
      </c>
      <c r="AD558" s="74">
        <f t="shared" si="57"/>
        <v>0.0</v>
      </c>
      <c r="AE558" s="75">
        <f t="shared" si="58"/>
        <v>1.0</v>
      </c>
    </row>
    <row r="559" spans="8:8" ht="15.75" hidden="1">
      <c r="A559" s="67">
        <v>52689.0</v>
      </c>
      <c r="B559" s="68">
        <v>4.0</v>
      </c>
      <c r="C559" s="68">
        <v>51.0</v>
      </c>
      <c r="D559" s="69" t="s">
        <v>57</v>
      </c>
      <c r="E559" s="68">
        <v>5108.0</v>
      </c>
      <c r="F559" s="69" t="s">
        <v>537</v>
      </c>
      <c r="G559" s="68">
        <v>510805.0</v>
      </c>
      <c r="H559" s="69" t="s">
        <v>603</v>
      </c>
      <c r="I559" s="68">
        <v>5.108052007E9</v>
      </c>
      <c r="J559" s="69" t="s">
        <v>609</v>
      </c>
      <c r="K559" s="70">
        <v>9.19568E8</v>
      </c>
      <c r="L559" s="71">
        <v>7.48775E7</v>
      </c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2">
        <f t="shared" si="53"/>
        <v>0.0</v>
      </c>
      <c r="AA559" s="73">
        <f t="shared" si="54"/>
        <v>7.48775E7</v>
      </c>
      <c r="AB559" s="74">
        <f t="shared" si="55"/>
        <v>1.0</v>
      </c>
      <c r="AC559" s="74">
        <f t="shared" si="56"/>
        <v>0.08142682215997077</v>
      </c>
      <c r="AD559" s="74">
        <f t="shared" si="57"/>
        <v>0.0</v>
      </c>
      <c r="AE559" s="75">
        <f t="shared" si="58"/>
        <v>1.0</v>
      </c>
    </row>
    <row r="560" spans="8:8" ht="15.75" hidden="1">
      <c r="A560" s="67">
        <v>52690.0</v>
      </c>
      <c r="B560" s="68">
        <v>4.0</v>
      </c>
      <c r="C560" s="68">
        <v>51.0</v>
      </c>
      <c r="D560" s="69" t="s">
        <v>57</v>
      </c>
      <c r="E560" s="68">
        <v>5108.0</v>
      </c>
      <c r="F560" s="69" t="s">
        <v>537</v>
      </c>
      <c r="G560" s="68">
        <v>510805.0</v>
      </c>
      <c r="H560" s="69" t="s">
        <v>603</v>
      </c>
      <c r="I560" s="68">
        <v>5.108052008E9</v>
      </c>
      <c r="J560" s="69" t="s">
        <v>610</v>
      </c>
      <c r="K560" s="70">
        <v>8.98414E8</v>
      </c>
      <c r="L560" s="71">
        <v>9.3317E7</v>
      </c>
      <c r="M560" s="71">
        <v>1.5757E7</v>
      </c>
      <c r="N560" s="71"/>
      <c r="O560" s="71"/>
      <c r="P560" s="71"/>
      <c r="Q560" s="71">
        <v>2822000.0</v>
      </c>
      <c r="R560" s="71">
        <v>6750000.0</v>
      </c>
      <c r="S560" s="71">
        <v>1040000.0</v>
      </c>
      <c r="T560" s="71">
        <v>1538000.0</v>
      </c>
      <c r="U560" s="71"/>
      <c r="V560" s="71"/>
      <c r="W560" s="71">
        <v>1712000.0</v>
      </c>
      <c r="X560" s="71"/>
      <c r="Y560" s="71">
        <v>500000.0</v>
      </c>
      <c r="Z560" s="72">
        <f t="shared" si="53"/>
        <v>3.0119E7</v>
      </c>
      <c r="AA560" s="73">
        <f t="shared" si="54"/>
        <v>6.3198E7</v>
      </c>
      <c r="AB560" s="74">
        <f t="shared" si="55"/>
        <v>0.6772399455619019</v>
      </c>
      <c r="AC560" s="74">
        <f t="shared" si="56"/>
        <v>0.10386859510203536</v>
      </c>
      <c r="AD560" s="74">
        <f t="shared" si="57"/>
        <v>0.3227600544380981</v>
      </c>
      <c r="AE560" s="75">
        <f t="shared" si="58"/>
        <v>1.0</v>
      </c>
    </row>
    <row r="561" spans="8:8" ht="15.75" hidden="1">
      <c r="A561" s="67">
        <v>52691.0</v>
      </c>
      <c r="B561" s="68">
        <v>4.0</v>
      </c>
      <c r="C561" s="68">
        <v>51.0</v>
      </c>
      <c r="D561" s="69" t="s">
        <v>57</v>
      </c>
      <c r="E561" s="68">
        <v>5108.0</v>
      </c>
      <c r="F561" s="69" t="s">
        <v>537</v>
      </c>
      <c r="G561" s="68">
        <v>510805.0</v>
      </c>
      <c r="H561" s="69" t="s">
        <v>603</v>
      </c>
      <c r="I561" s="68">
        <v>5.10805201E9</v>
      </c>
      <c r="J561" s="69" t="s">
        <v>611</v>
      </c>
      <c r="K561" s="70">
        <v>1.257485E9</v>
      </c>
      <c r="L561" s="71">
        <v>8.8471E7</v>
      </c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2">
        <f t="shared" si="53"/>
        <v>0.0</v>
      </c>
      <c r="AA561" s="73">
        <f t="shared" si="54"/>
        <v>8.8471E7</v>
      </c>
      <c r="AB561" s="74">
        <f t="shared" si="55"/>
        <v>1.0</v>
      </c>
      <c r="AC561" s="74">
        <f t="shared" si="56"/>
        <v>0.07035551119894075</v>
      </c>
      <c r="AD561" s="74">
        <f t="shared" si="57"/>
        <v>0.0</v>
      </c>
      <c r="AE561" s="75">
        <f t="shared" si="58"/>
        <v>1.0</v>
      </c>
    </row>
    <row r="562" spans="8:8" ht="15.75" hidden="1">
      <c r="A562" s="67">
        <v>52692.0</v>
      </c>
      <c r="B562" s="68">
        <v>4.0</v>
      </c>
      <c r="C562" s="68">
        <v>51.0</v>
      </c>
      <c r="D562" s="69" t="s">
        <v>57</v>
      </c>
      <c r="E562" s="68">
        <v>5108.0</v>
      </c>
      <c r="F562" s="69" t="s">
        <v>537</v>
      </c>
      <c r="G562" s="68">
        <v>510805.0</v>
      </c>
      <c r="H562" s="69" t="s">
        <v>603</v>
      </c>
      <c r="I562" s="68">
        <v>5.108052011E9</v>
      </c>
      <c r="J562" s="69" t="s">
        <v>612</v>
      </c>
      <c r="K562" s="70">
        <v>1.409742E9</v>
      </c>
      <c r="L562" s="71">
        <v>1.128E8</v>
      </c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2">
        <f t="shared" si="53"/>
        <v>0.0</v>
      </c>
      <c r="AA562" s="73">
        <f t="shared" si="54"/>
        <v>1.128E8</v>
      </c>
      <c r="AB562" s="74">
        <f t="shared" si="55"/>
        <v>1.0</v>
      </c>
      <c r="AC562" s="74">
        <f t="shared" si="56"/>
        <v>0.08001464097685959</v>
      </c>
      <c r="AD562" s="74">
        <f t="shared" si="57"/>
        <v>0.0</v>
      </c>
      <c r="AE562" s="75">
        <f t="shared" si="58"/>
        <v>1.0</v>
      </c>
    </row>
    <row r="563" spans="8:8" ht="15.75" hidden="1">
      <c r="A563" s="67">
        <v>52693.0</v>
      </c>
      <c r="B563" s="68">
        <v>4.0</v>
      </c>
      <c r="C563" s="68">
        <v>51.0</v>
      </c>
      <c r="D563" s="69" t="s">
        <v>57</v>
      </c>
      <c r="E563" s="68">
        <v>5108.0</v>
      </c>
      <c r="F563" s="69" t="s">
        <v>537</v>
      </c>
      <c r="G563" s="68">
        <v>510805.0</v>
      </c>
      <c r="H563" s="69" t="s">
        <v>603</v>
      </c>
      <c r="I563" s="68">
        <v>5.108052012E9</v>
      </c>
      <c r="J563" s="69" t="s">
        <v>613</v>
      </c>
      <c r="K563" s="70">
        <v>1.040016E9</v>
      </c>
      <c r="L563" s="71">
        <v>8.6506E7</v>
      </c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2">
        <f t="shared" si="53"/>
        <v>0.0</v>
      </c>
      <c r="AA563" s="73">
        <f t="shared" si="54"/>
        <v>8.6506E7</v>
      </c>
      <c r="AB563" s="74">
        <f t="shared" si="55"/>
        <v>1.0</v>
      </c>
      <c r="AC563" s="74">
        <f t="shared" si="56"/>
        <v>0.08317756649897694</v>
      </c>
      <c r="AD563" s="74">
        <f t="shared" si="57"/>
        <v>0.0</v>
      </c>
      <c r="AE563" s="75">
        <f t="shared" si="58"/>
        <v>1.0</v>
      </c>
    </row>
    <row r="564" spans="8:8" ht="15.75" hidden="1">
      <c r="A564" s="67">
        <v>52694.0</v>
      </c>
      <c r="B564" s="68">
        <v>4.0</v>
      </c>
      <c r="C564" s="68">
        <v>51.0</v>
      </c>
      <c r="D564" s="69" t="s">
        <v>57</v>
      </c>
      <c r="E564" s="68">
        <v>5108.0</v>
      </c>
      <c r="F564" s="69" t="s">
        <v>537</v>
      </c>
      <c r="G564" s="68">
        <v>510805.0</v>
      </c>
      <c r="H564" s="69" t="s">
        <v>603</v>
      </c>
      <c r="I564" s="68">
        <v>5.108052013E9</v>
      </c>
      <c r="J564" s="69" t="s">
        <v>207</v>
      </c>
      <c r="K564" s="70">
        <v>1.277763E9</v>
      </c>
      <c r="L564" s="71">
        <v>1.3584447E8</v>
      </c>
      <c r="M564" s="71">
        <v>600000.0</v>
      </c>
      <c r="N564" s="71">
        <v>9727000.0</v>
      </c>
      <c r="O564" s="71"/>
      <c r="P564" s="71"/>
      <c r="Q564" s="71"/>
      <c r="R564" s="71"/>
      <c r="S564" s="71">
        <v>254000.0</v>
      </c>
      <c r="T564" s="71"/>
      <c r="U564" s="71"/>
      <c r="V564" s="71"/>
      <c r="W564" s="71"/>
      <c r="X564" s="71">
        <v>4320000.0</v>
      </c>
      <c r="Y564" s="71">
        <v>5905000.0</v>
      </c>
      <c r="Z564" s="72">
        <f t="shared" si="53"/>
        <v>2.0806E7</v>
      </c>
      <c r="AA564" s="73">
        <f t="shared" si="54"/>
        <v>1.1503847E8</v>
      </c>
      <c r="AB564" s="74">
        <f t="shared" si="55"/>
        <v>0.8468395511425677</v>
      </c>
      <c r="AC564" s="74">
        <f t="shared" si="56"/>
        <v>0.10631429302617151</v>
      </c>
      <c r="AD564" s="74">
        <f t="shared" si="57"/>
        <v>0.15316044885743232</v>
      </c>
      <c r="AE564" s="75">
        <f t="shared" si="58"/>
        <v>1.0</v>
      </c>
    </row>
    <row r="565" spans="8:8" ht="15.75" hidden="1">
      <c r="A565" s="67">
        <v>52695.0</v>
      </c>
      <c r="B565" s="68">
        <v>4.0</v>
      </c>
      <c r="C565" s="68">
        <v>51.0</v>
      </c>
      <c r="D565" s="69" t="s">
        <v>57</v>
      </c>
      <c r="E565" s="68">
        <v>5108.0</v>
      </c>
      <c r="F565" s="69" t="s">
        <v>537</v>
      </c>
      <c r="G565" s="68">
        <v>510805.0</v>
      </c>
      <c r="H565" s="69" t="s">
        <v>603</v>
      </c>
      <c r="I565" s="68">
        <v>5.108052014E9</v>
      </c>
      <c r="J565" s="69" t="s">
        <v>267</v>
      </c>
      <c r="K565" s="70">
        <v>1.289592E9</v>
      </c>
      <c r="L565" s="71">
        <v>1.02805E8</v>
      </c>
      <c r="M565" s="71">
        <v>6510500.0</v>
      </c>
      <c r="N565" s="71">
        <v>6725000.0</v>
      </c>
      <c r="O565" s="71"/>
      <c r="P565" s="71"/>
      <c r="Q565" s="71">
        <v>3933000.0</v>
      </c>
      <c r="R565" s="71">
        <v>3000000.0</v>
      </c>
      <c r="S565" s="71">
        <v>5350000.0</v>
      </c>
      <c r="T565" s="71"/>
      <c r="U565" s="71"/>
      <c r="V565" s="71"/>
      <c r="W565" s="71">
        <v>98500.0</v>
      </c>
      <c r="X565" s="71"/>
      <c r="Y565" s="71">
        <v>4576000.0</v>
      </c>
      <c r="Z565" s="72">
        <f t="shared" si="53"/>
        <v>3.0193E7</v>
      </c>
      <c r="AA565" s="73">
        <f t="shared" si="54"/>
        <v>7.2612E7</v>
      </c>
      <c r="AB565" s="74">
        <f t="shared" si="55"/>
        <v>0.7063080589465492</v>
      </c>
      <c r="AC565" s="74">
        <f t="shared" si="56"/>
        <v>0.07971901190454035</v>
      </c>
      <c r="AD565" s="74">
        <f t="shared" si="57"/>
        <v>0.2936919410534507</v>
      </c>
      <c r="AE565" s="75">
        <f t="shared" si="58"/>
        <v>1.0</v>
      </c>
    </row>
    <row r="566" spans="8:8" ht="15.75" hidden="1">
      <c r="A566" s="67">
        <v>52696.0</v>
      </c>
      <c r="B566" s="68">
        <v>4.0</v>
      </c>
      <c r="C566" s="68">
        <v>51.0</v>
      </c>
      <c r="D566" s="69" t="s">
        <v>57</v>
      </c>
      <c r="E566" s="68">
        <v>5108.0</v>
      </c>
      <c r="F566" s="69" t="s">
        <v>537</v>
      </c>
      <c r="G566" s="68">
        <v>510805.0</v>
      </c>
      <c r="H566" s="69" t="s">
        <v>603</v>
      </c>
      <c r="I566" s="68">
        <v>5.108052015E9</v>
      </c>
      <c r="J566" s="69" t="s">
        <v>614</v>
      </c>
      <c r="K566" s="70">
        <v>1.128673E9</v>
      </c>
      <c r="L566" s="71">
        <v>9.029384E7</v>
      </c>
      <c r="M566" s="71">
        <v>3.98085E7</v>
      </c>
      <c r="N566" s="71">
        <v>2745000.0</v>
      </c>
      <c r="O566" s="71"/>
      <c r="P566" s="71"/>
      <c r="Q566" s="71">
        <v>700000.0</v>
      </c>
      <c r="R566" s="71"/>
      <c r="S566" s="71">
        <v>1.01E7</v>
      </c>
      <c r="T566" s="71"/>
      <c r="U566" s="71"/>
      <c r="V566" s="71"/>
      <c r="W566" s="71">
        <v>680000.0</v>
      </c>
      <c r="X566" s="71"/>
      <c r="Y566" s="71">
        <v>2170000.0</v>
      </c>
      <c r="Z566" s="72">
        <f t="shared" si="53"/>
        <v>5.62035E7</v>
      </c>
      <c r="AA566" s="73">
        <f t="shared" si="54"/>
        <v>3.409034E7</v>
      </c>
      <c r="AB566" s="74">
        <f t="shared" si="55"/>
        <v>0.3775489003458043</v>
      </c>
      <c r="AC566" s="74">
        <f t="shared" si="56"/>
        <v>0.08</v>
      </c>
      <c r="AD566" s="74">
        <f t="shared" si="57"/>
        <v>0.6224510996541956</v>
      </c>
      <c r="AE566" s="75">
        <f t="shared" si="58"/>
        <v>1.0</v>
      </c>
    </row>
    <row r="567" spans="8:8" s="78" ht="15.75" hidden="1" customFormat="1">
      <c r="A567" s="79">
        <v>52697.0</v>
      </c>
      <c r="B567" s="80">
        <v>4.0</v>
      </c>
      <c r="C567" s="80">
        <v>51.0</v>
      </c>
      <c r="D567" s="81" t="s">
        <v>57</v>
      </c>
      <c r="E567" s="80">
        <v>5108.0</v>
      </c>
      <c r="F567" s="81" t="s">
        <v>537</v>
      </c>
      <c r="G567" s="80">
        <v>510806.0</v>
      </c>
      <c r="H567" s="81" t="s">
        <v>537</v>
      </c>
      <c r="I567" s="80">
        <v>5.108062001E9</v>
      </c>
      <c r="J567" s="81" t="s">
        <v>615</v>
      </c>
      <c r="K567" s="82">
        <v>8.56158E8</v>
      </c>
      <c r="L567" s="83">
        <v>6.849264E7</v>
      </c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91">
        <f t="shared" si="53"/>
        <v>0.0</v>
      </c>
      <c r="AA567" s="92">
        <f t="shared" si="54"/>
        <v>6.849264E7</v>
      </c>
      <c r="AB567" s="84">
        <f t="shared" si="55"/>
        <v>1.0</v>
      </c>
      <c r="AC567" s="84">
        <f t="shared" si="56"/>
        <v>0.08</v>
      </c>
      <c r="AD567" s="84">
        <f t="shared" si="57"/>
        <v>0.0</v>
      </c>
      <c r="AE567" s="85">
        <f t="shared" si="58"/>
        <v>1.0</v>
      </c>
    </row>
    <row r="568" spans="8:8" ht="15.75" hidden="1">
      <c r="A568" s="67">
        <v>52698.0</v>
      </c>
      <c r="B568" s="68">
        <v>4.0</v>
      </c>
      <c r="C568" s="68">
        <v>51.0</v>
      </c>
      <c r="D568" s="69" t="s">
        <v>57</v>
      </c>
      <c r="E568" s="68">
        <v>5108.0</v>
      </c>
      <c r="F568" s="69" t="s">
        <v>537</v>
      </c>
      <c r="G568" s="68">
        <v>510806.0</v>
      </c>
      <c r="H568" s="69" t="s">
        <v>537</v>
      </c>
      <c r="I568" s="68">
        <v>5.108062002E9</v>
      </c>
      <c r="J568" s="69" t="s">
        <v>616</v>
      </c>
      <c r="K568" s="70">
        <v>8.86116E8</v>
      </c>
      <c r="L568" s="71">
        <v>7.088928E7</v>
      </c>
      <c r="M568" s="71">
        <v>7000000.0</v>
      </c>
      <c r="N568" s="71">
        <v>5550000.0</v>
      </c>
      <c r="O568" s="71"/>
      <c r="P568" s="71"/>
      <c r="Q568" s="71">
        <v>3350000.0</v>
      </c>
      <c r="R568" s="71"/>
      <c r="S568" s="71">
        <v>1810000.0</v>
      </c>
      <c r="T568" s="71"/>
      <c r="U568" s="71">
        <v>2800000.0</v>
      </c>
      <c r="V568" s="71"/>
      <c r="W568" s="71">
        <v>465000.0</v>
      </c>
      <c r="X568" s="71">
        <v>1.30214E7</v>
      </c>
      <c r="Y568" s="71">
        <v>7188100.0</v>
      </c>
      <c r="Z568" s="72">
        <f t="shared" si="53"/>
        <v>4.11845E7</v>
      </c>
      <c r="AA568" s="73">
        <f t="shared" si="54"/>
        <v>2.970478E7</v>
      </c>
      <c r="AB568" s="74">
        <f t="shared" si="55"/>
        <v>0.41903063481530634</v>
      </c>
      <c r="AC568" s="74">
        <f t="shared" si="56"/>
        <v>0.08</v>
      </c>
      <c r="AD568" s="74">
        <f t="shared" si="57"/>
        <v>0.5809693651846937</v>
      </c>
      <c r="AE568" s="75">
        <f t="shared" si="58"/>
        <v>1.0</v>
      </c>
    </row>
    <row r="569" spans="8:8" ht="15.75" hidden="1">
      <c r="A569" s="67">
        <v>52699.0</v>
      </c>
      <c r="B569" s="68">
        <v>4.0</v>
      </c>
      <c r="C569" s="68">
        <v>51.0</v>
      </c>
      <c r="D569" s="69" t="s">
        <v>57</v>
      </c>
      <c r="E569" s="68">
        <v>5108.0</v>
      </c>
      <c r="F569" s="69" t="s">
        <v>537</v>
      </c>
      <c r="G569" s="68">
        <v>510806.0</v>
      </c>
      <c r="H569" s="69" t="s">
        <v>537</v>
      </c>
      <c r="I569" s="68">
        <v>5.108062003E9</v>
      </c>
      <c r="J569" s="69" t="s">
        <v>617</v>
      </c>
      <c r="K569" s="70">
        <v>7.73936E8</v>
      </c>
      <c r="L569" s="71">
        <v>6.191488E7</v>
      </c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2">
        <f t="shared" si="53"/>
        <v>0.0</v>
      </c>
      <c r="AA569" s="73">
        <f t="shared" si="54"/>
        <v>6.191488E7</v>
      </c>
      <c r="AB569" s="74">
        <f t="shared" si="55"/>
        <v>1.0</v>
      </c>
      <c r="AC569" s="74">
        <f t="shared" si="56"/>
        <v>0.08</v>
      </c>
      <c r="AD569" s="74">
        <f t="shared" si="57"/>
        <v>0.0</v>
      </c>
      <c r="AE569" s="75">
        <f t="shared" si="58"/>
        <v>1.0</v>
      </c>
    </row>
    <row r="570" spans="8:8" ht="15.75" hidden="1">
      <c r="A570" s="67">
        <v>52700.0</v>
      </c>
      <c r="B570" s="68">
        <v>4.0</v>
      </c>
      <c r="C570" s="68">
        <v>51.0</v>
      </c>
      <c r="D570" s="69" t="s">
        <v>57</v>
      </c>
      <c r="E570" s="68">
        <v>5108.0</v>
      </c>
      <c r="F570" s="69" t="s">
        <v>537</v>
      </c>
      <c r="G570" s="68">
        <v>510806.0</v>
      </c>
      <c r="H570" s="69" t="s">
        <v>537</v>
      </c>
      <c r="I570" s="68">
        <v>5.108062004E9</v>
      </c>
      <c r="J570" s="69" t="s">
        <v>618</v>
      </c>
      <c r="K570" s="70">
        <v>8.32994E8</v>
      </c>
      <c r="L570" s="71">
        <v>6.663952E7</v>
      </c>
      <c r="M570" s="71">
        <v>2975000.0</v>
      </c>
      <c r="N570" s="71">
        <v>5580000.0</v>
      </c>
      <c r="O570" s="71"/>
      <c r="P570" s="71"/>
      <c r="Q570" s="71"/>
      <c r="R570" s="71"/>
      <c r="S570" s="71">
        <v>7390000.0</v>
      </c>
      <c r="T570" s="71"/>
      <c r="U570" s="71"/>
      <c r="V570" s="71"/>
      <c r="W570" s="71">
        <v>6275000.0</v>
      </c>
      <c r="X570" s="71"/>
      <c r="Y570" s="71">
        <v>690000.0</v>
      </c>
      <c r="Z570" s="72">
        <f t="shared" si="53"/>
        <v>2.291E7</v>
      </c>
      <c r="AA570" s="73">
        <f t="shared" si="54"/>
        <v>4.372952E7</v>
      </c>
      <c r="AB570" s="74">
        <f t="shared" si="55"/>
        <v>0.656210008715549</v>
      </c>
      <c r="AC570" s="74">
        <f t="shared" si="56"/>
        <v>0.08</v>
      </c>
      <c r="AD570" s="74">
        <f t="shared" si="57"/>
        <v>0.34378999128445104</v>
      </c>
      <c r="AE570" s="75">
        <f t="shared" si="58"/>
        <v>1.0</v>
      </c>
    </row>
    <row r="571" spans="8:8" ht="15.75" hidden="1">
      <c r="A571" s="67">
        <v>52701.0</v>
      </c>
      <c r="B571" s="68">
        <v>4.0</v>
      </c>
      <c r="C571" s="68">
        <v>51.0</v>
      </c>
      <c r="D571" s="69" t="s">
        <v>57</v>
      </c>
      <c r="E571" s="68">
        <v>5108.0</v>
      </c>
      <c r="F571" s="69" t="s">
        <v>537</v>
      </c>
      <c r="G571" s="68">
        <v>510806.0</v>
      </c>
      <c r="H571" s="69" t="s">
        <v>537</v>
      </c>
      <c r="I571" s="68">
        <v>5.108062005E9</v>
      </c>
      <c r="J571" s="69" t="s">
        <v>619</v>
      </c>
      <c r="K571" s="70">
        <v>8.31464E8</v>
      </c>
      <c r="L571" s="71">
        <v>6.651712E7</v>
      </c>
      <c r="M571" s="71">
        <v>2230000.0</v>
      </c>
      <c r="N571" s="71">
        <v>1900000.0</v>
      </c>
      <c r="O571" s="71"/>
      <c r="P571" s="71"/>
      <c r="Q571" s="71">
        <v>1232000.0</v>
      </c>
      <c r="R571" s="71"/>
      <c r="S571" s="71"/>
      <c r="T571" s="71"/>
      <c r="U571" s="71"/>
      <c r="V571" s="71"/>
      <c r="W571" s="71">
        <v>600000.0</v>
      </c>
      <c r="X571" s="71"/>
      <c r="Y571" s="71">
        <v>2.8545E7</v>
      </c>
      <c r="Z571" s="72">
        <f t="shared" si="53"/>
        <v>3.4507E7</v>
      </c>
      <c r="AA571" s="73">
        <f t="shared" si="54"/>
        <v>3.201012E7</v>
      </c>
      <c r="AB571" s="74">
        <f t="shared" si="55"/>
        <v>0.4812312980477808</v>
      </c>
      <c r="AC571" s="74">
        <f t="shared" si="56"/>
        <v>0.08</v>
      </c>
      <c r="AD571" s="74">
        <f t="shared" si="57"/>
        <v>0.5187687019522192</v>
      </c>
      <c r="AE571" s="75">
        <f t="shared" si="58"/>
        <v>1.0</v>
      </c>
    </row>
    <row r="572" spans="8:8" ht="15.75" hidden="1">
      <c r="A572" s="67">
        <v>52702.0</v>
      </c>
      <c r="B572" s="68">
        <v>4.0</v>
      </c>
      <c r="C572" s="68">
        <v>51.0</v>
      </c>
      <c r="D572" s="69" t="s">
        <v>57</v>
      </c>
      <c r="E572" s="68">
        <v>5108.0</v>
      </c>
      <c r="F572" s="69" t="s">
        <v>537</v>
      </c>
      <c r="G572" s="68">
        <v>510806.0</v>
      </c>
      <c r="H572" s="69" t="s">
        <v>537</v>
      </c>
      <c r="I572" s="68">
        <v>5.108062013E9</v>
      </c>
      <c r="J572" s="69" t="s">
        <v>620</v>
      </c>
      <c r="K572" s="70">
        <v>8.57631E8</v>
      </c>
      <c r="L572" s="71">
        <v>6.861048E7</v>
      </c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2">
        <f t="shared" si="53"/>
        <v>0.0</v>
      </c>
      <c r="AA572" s="73">
        <f t="shared" si="54"/>
        <v>6.861048E7</v>
      </c>
      <c r="AB572" s="74">
        <f t="shared" si="55"/>
        <v>1.0</v>
      </c>
      <c r="AC572" s="74">
        <f t="shared" si="56"/>
        <v>0.08</v>
      </c>
      <c r="AD572" s="74">
        <f t="shared" si="57"/>
        <v>0.0</v>
      </c>
      <c r="AE572" s="75">
        <f t="shared" si="58"/>
        <v>1.0</v>
      </c>
    </row>
    <row r="573" spans="8:8" ht="15.75" hidden="1">
      <c r="A573" s="67">
        <v>52703.0</v>
      </c>
      <c r="B573" s="68">
        <v>4.0</v>
      </c>
      <c r="C573" s="68">
        <v>51.0</v>
      </c>
      <c r="D573" s="69" t="s">
        <v>57</v>
      </c>
      <c r="E573" s="68">
        <v>5108.0</v>
      </c>
      <c r="F573" s="69" t="s">
        <v>537</v>
      </c>
      <c r="G573" s="68">
        <v>510806.0</v>
      </c>
      <c r="H573" s="69" t="s">
        <v>537</v>
      </c>
      <c r="I573" s="68">
        <v>5.108062014E9</v>
      </c>
      <c r="J573" s="69" t="s">
        <v>621</v>
      </c>
      <c r="K573" s="70">
        <v>8.07359E8</v>
      </c>
      <c r="L573" s="71">
        <v>6.458872E7</v>
      </c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2">
        <f t="shared" si="53"/>
        <v>0.0</v>
      </c>
      <c r="AA573" s="73">
        <f t="shared" si="54"/>
        <v>6.458872E7</v>
      </c>
      <c r="AB573" s="74">
        <f t="shared" si="55"/>
        <v>1.0</v>
      </c>
      <c r="AC573" s="74">
        <f t="shared" si="56"/>
        <v>0.08</v>
      </c>
      <c r="AD573" s="74">
        <f t="shared" si="57"/>
        <v>0.0</v>
      </c>
      <c r="AE573" s="75">
        <f t="shared" si="58"/>
        <v>1.0</v>
      </c>
    </row>
    <row r="574" spans="8:8" ht="15.75" hidden="1">
      <c r="A574" s="67">
        <v>52704.0</v>
      </c>
      <c r="B574" s="68">
        <v>4.0</v>
      </c>
      <c r="C574" s="68">
        <v>51.0</v>
      </c>
      <c r="D574" s="69" t="s">
        <v>57</v>
      </c>
      <c r="E574" s="68">
        <v>5108.0</v>
      </c>
      <c r="F574" s="69" t="s">
        <v>537</v>
      </c>
      <c r="G574" s="68">
        <v>510806.0</v>
      </c>
      <c r="H574" s="69" t="s">
        <v>537</v>
      </c>
      <c r="I574" s="68">
        <v>5.108062015E9</v>
      </c>
      <c r="J574" s="69" t="s">
        <v>622</v>
      </c>
      <c r="K574" s="70">
        <v>8.06221E8</v>
      </c>
      <c r="L574" s="71">
        <v>6.449768E7</v>
      </c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2">
        <f t="shared" si="53"/>
        <v>0.0</v>
      </c>
      <c r="AA574" s="73">
        <f t="shared" si="54"/>
        <v>6.449768E7</v>
      </c>
      <c r="AB574" s="74">
        <f t="shared" si="55"/>
        <v>1.0</v>
      </c>
      <c r="AC574" s="74">
        <f t="shared" si="56"/>
        <v>0.08</v>
      </c>
      <c r="AD574" s="74">
        <f t="shared" si="57"/>
        <v>0.0</v>
      </c>
      <c r="AE574" s="75">
        <f t="shared" si="58"/>
        <v>1.0</v>
      </c>
    </row>
    <row r="575" spans="8:8" ht="15.75" hidden="1">
      <c r="A575" s="67">
        <v>52705.0</v>
      </c>
      <c r="B575" s="68">
        <v>4.0</v>
      </c>
      <c r="C575" s="68">
        <v>51.0</v>
      </c>
      <c r="D575" s="69" t="s">
        <v>57</v>
      </c>
      <c r="E575" s="68">
        <v>5108.0</v>
      </c>
      <c r="F575" s="69" t="s">
        <v>537</v>
      </c>
      <c r="G575" s="68">
        <v>510806.0</v>
      </c>
      <c r="H575" s="69" t="s">
        <v>537</v>
      </c>
      <c r="I575" s="68">
        <v>5.108062016E9</v>
      </c>
      <c r="J575" s="69" t="s">
        <v>623</v>
      </c>
      <c r="K575" s="70">
        <v>1.110828E9</v>
      </c>
      <c r="L575" s="71">
        <v>8.888624E7</v>
      </c>
      <c r="M575" s="71">
        <v>500000.0</v>
      </c>
      <c r="N575" s="71">
        <v>6802000.0</v>
      </c>
      <c r="O575" s="71"/>
      <c r="P575" s="71"/>
      <c r="Q575" s="71">
        <v>5000000.0</v>
      </c>
      <c r="R575" s="71"/>
      <c r="S575" s="71">
        <v>1.8885E7</v>
      </c>
      <c r="T575" s="71"/>
      <c r="U575" s="71">
        <v>5200000.0</v>
      </c>
      <c r="V575" s="71"/>
      <c r="W575" s="71">
        <v>5409110.0</v>
      </c>
      <c r="X575" s="71">
        <v>2963000.0</v>
      </c>
      <c r="Y575" s="71">
        <v>9842500.0</v>
      </c>
      <c r="Z575" s="72">
        <f t="shared" si="53"/>
        <v>5.460161E7</v>
      </c>
      <c r="AA575" s="73">
        <f t="shared" si="54"/>
        <v>3.428463E7</v>
      </c>
      <c r="AB575" s="74">
        <f t="shared" si="55"/>
        <v>0.3857135817647366</v>
      </c>
      <c r="AC575" s="74">
        <f t="shared" si="56"/>
        <v>0.08001800458756891</v>
      </c>
      <c r="AD575" s="74">
        <f t="shared" si="57"/>
        <v>0.6142864182352634</v>
      </c>
      <c r="AE575" s="75">
        <f t="shared" si="58"/>
        <v>1.0</v>
      </c>
    </row>
    <row r="576" spans="8:8" ht="15.75" hidden="1">
      <c r="A576" s="67">
        <v>52706.0</v>
      </c>
      <c r="B576" s="68">
        <v>4.0</v>
      </c>
      <c r="C576" s="68">
        <v>51.0</v>
      </c>
      <c r="D576" s="69" t="s">
        <v>57</v>
      </c>
      <c r="E576" s="68">
        <v>5108.0</v>
      </c>
      <c r="F576" s="69" t="s">
        <v>537</v>
      </c>
      <c r="G576" s="68">
        <v>510806.0</v>
      </c>
      <c r="H576" s="69" t="s">
        <v>537</v>
      </c>
      <c r="I576" s="68">
        <v>5.108062017E9</v>
      </c>
      <c r="J576" s="69" t="s">
        <v>624</v>
      </c>
      <c r="K576" s="70">
        <v>9.11661E8</v>
      </c>
      <c r="L576" s="71">
        <v>7.293288E7</v>
      </c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2">
        <f t="shared" si="53"/>
        <v>0.0</v>
      </c>
      <c r="AA576" s="73">
        <f t="shared" si="54"/>
        <v>7.293288E7</v>
      </c>
      <c r="AB576" s="74">
        <f t="shared" si="55"/>
        <v>1.0</v>
      </c>
      <c r="AC576" s="74">
        <f t="shared" si="56"/>
        <v>0.08</v>
      </c>
      <c r="AD576" s="74">
        <f t="shared" si="57"/>
        <v>0.0</v>
      </c>
      <c r="AE576" s="75">
        <f t="shared" si="58"/>
        <v>1.0</v>
      </c>
    </row>
    <row r="577" spans="8:8" ht="15.75" hidden="1">
      <c r="A577" s="67">
        <v>52707.0</v>
      </c>
      <c r="B577" s="68">
        <v>4.0</v>
      </c>
      <c r="C577" s="68">
        <v>51.0</v>
      </c>
      <c r="D577" s="69" t="s">
        <v>57</v>
      </c>
      <c r="E577" s="68">
        <v>5108.0</v>
      </c>
      <c r="F577" s="69" t="s">
        <v>537</v>
      </c>
      <c r="G577" s="68">
        <v>510806.0</v>
      </c>
      <c r="H577" s="69" t="s">
        <v>537</v>
      </c>
      <c r="I577" s="68">
        <v>5.108062018E9</v>
      </c>
      <c r="J577" s="69" t="s">
        <v>625</v>
      </c>
      <c r="K577" s="70">
        <v>9.11478E8</v>
      </c>
      <c r="L577" s="71">
        <v>7.73827E7</v>
      </c>
      <c r="M577" s="71">
        <v>1012000.0</v>
      </c>
      <c r="N577" s="71"/>
      <c r="O577" s="71"/>
      <c r="P577" s="71"/>
      <c r="Q577" s="71"/>
      <c r="R577" s="71"/>
      <c r="S577" s="71">
        <v>4850000.0</v>
      </c>
      <c r="T577" s="71"/>
      <c r="U577" s="71"/>
      <c r="V577" s="71"/>
      <c r="W577" s="71">
        <v>447500.0</v>
      </c>
      <c r="X577" s="71">
        <v>1975000.0</v>
      </c>
      <c r="Y577" s="71">
        <v>7806000.0</v>
      </c>
      <c r="Z577" s="72">
        <f t="shared" si="53"/>
        <v>1.60905E7</v>
      </c>
      <c r="AA577" s="73">
        <f t="shared" si="54"/>
        <v>6.12922E7</v>
      </c>
      <c r="AB577" s="74">
        <f t="shared" si="55"/>
        <v>0.7920659268802975</v>
      </c>
      <c r="AC577" s="74">
        <f t="shared" si="56"/>
        <v>0.08489804471418948</v>
      </c>
      <c r="AD577" s="74">
        <f t="shared" si="57"/>
        <v>0.20793407311970247</v>
      </c>
      <c r="AE577" s="75">
        <f t="shared" si="58"/>
        <v>1.0</v>
      </c>
    </row>
    <row r="578" spans="8:8" ht="15.75" hidden="1">
      <c r="A578" s="67">
        <v>52708.0</v>
      </c>
      <c r="B578" s="68">
        <v>4.0</v>
      </c>
      <c r="C578" s="68">
        <v>51.0</v>
      </c>
      <c r="D578" s="69" t="s">
        <v>57</v>
      </c>
      <c r="E578" s="68">
        <v>5108.0</v>
      </c>
      <c r="F578" s="69" t="s">
        <v>537</v>
      </c>
      <c r="G578" s="68">
        <v>510806.0</v>
      </c>
      <c r="H578" s="69" t="s">
        <v>537</v>
      </c>
      <c r="I578" s="68">
        <v>5.108062028E9</v>
      </c>
      <c r="J578" s="69" t="s">
        <v>626</v>
      </c>
      <c r="K578" s="70">
        <v>8.5883E8</v>
      </c>
      <c r="L578" s="71">
        <v>6.87064E7</v>
      </c>
      <c r="M578" s="71"/>
      <c r="N578" s="71"/>
      <c r="O578" s="71"/>
      <c r="P578" s="71"/>
      <c r="Q578" s="71">
        <v>650000.0</v>
      </c>
      <c r="R578" s="71"/>
      <c r="S578" s="71">
        <v>2500000.0</v>
      </c>
      <c r="T578" s="71"/>
      <c r="U578" s="71"/>
      <c r="V578" s="71"/>
      <c r="W578" s="71"/>
      <c r="X578" s="71">
        <v>1.65E7</v>
      </c>
      <c r="Y578" s="71"/>
      <c r="Z578" s="72">
        <f t="shared" si="53"/>
        <v>1.965E7</v>
      </c>
      <c r="AA578" s="73">
        <f t="shared" si="54"/>
        <v>4.90564E7</v>
      </c>
      <c r="AB578" s="74">
        <f t="shared" si="55"/>
        <v>0.7140004424624198</v>
      </c>
      <c r="AC578" s="74">
        <f t="shared" si="56"/>
        <v>0.08</v>
      </c>
      <c r="AD578" s="74">
        <f t="shared" si="57"/>
        <v>0.2859995575375802</v>
      </c>
      <c r="AE578" s="75">
        <f t="shared" si="58"/>
        <v>1.0</v>
      </c>
    </row>
    <row r="579" spans="8:8" s="78" ht="15.75" hidden="1" customFormat="1">
      <c r="A579" s="79">
        <v>52709.0</v>
      </c>
      <c r="B579" s="80">
        <v>4.0</v>
      </c>
      <c r="C579" s="80">
        <v>51.0</v>
      </c>
      <c r="D579" s="81" t="s">
        <v>57</v>
      </c>
      <c r="E579" s="80">
        <v>5108.0</v>
      </c>
      <c r="F579" s="81" t="s">
        <v>537</v>
      </c>
      <c r="G579" s="80">
        <v>510807.0</v>
      </c>
      <c r="H579" s="81" t="s">
        <v>627</v>
      </c>
      <c r="I579" s="80">
        <v>5.108072001E9</v>
      </c>
      <c r="J579" s="81" t="s">
        <v>628</v>
      </c>
      <c r="K579" s="82">
        <v>9.5055E8</v>
      </c>
      <c r="L579" s="83">
        <v>7.63877E7</v>
      </c>
      <c r="M579" s="83">
        <v>1.1244E7</v>
      </c>
      <c r="N579" s="83"/>
      <c r="O579" s="83"/>
      <c r="P579" s="83"/>
      <c r="Q579" s="83">
        <v>1500000.0</v>
      </c>
      <c r="R579" s="83"/>
      <c r="S579" s="83"/>
      <c r="T579" s="83"/>
      <c r="U579" s="83"/>
      <c r="V579" s="83"/>
      <c r="W579" s="83">
        <v>1955000.0</v>
      </c>
      <c r="X579" s="83"/>
      <c r="Y579" s="83">
        <v>1256000.0</v>
      </c>
      <c r="Z579" s="91">
        <f t="shared" si="53"/>
        <v>1.5955E7</v>
      </c>
      <c r="AA579" s="92">
        <f t="shared" si="54"/>
        <v>6.04327E7</v>
      </c>
      <c r="AB579" s="84">
        <f t="shared" si="55"/>
        <v>0.7911312946979684</v>
      </c>
      <c r="AC579" s="84">
        <f t="shared" si="56"/>
        <v>0.08036158013781496</v>
      </c>
      <c r="AD579" s="84">
        <f t="shared" si="57"/>
        <v>0.2088687053020316</v>
      </c>
      <c r="AE579" s="85">
        <f t="shared" si="58"/>
        <v>1.0</v>
      </c>
    </row>
    <row r="580" spans="8:8" ht="15.75" hidden="1">
      <c r="A580" s="67">
        <v>52710.0</v>
      </c>
      <c r="B580" s="68">
        <v>4.0</v>
      </c>
      <c r="C580" s="68">
        <v>51.0</v>
      </c>
      <c r="D580" s="69" t="s">
        <v>57</v>
      </c>
      <c r="E580" s="68">
        <v>5108.0</v>
      </c>
      <c r="F580" s="69" t="s">
        <v>537</v>
      </c>
      <c r="G580" s="68">
        <v>510807.0</v>
      </c>
      <c r="H580" s="69" t="s">
        <v>627</v>
      </c>
      <c r="I580" s="68">
        <v>5.108072002E9</v>
      </c>
      <c r="J580" s="69" t="s">
        <v>629</v>
      </c>
      <c r="K580" s="70">
        <v>8.94239E8</v>
      </c>
      <c r="L580" s="71">
        <v>2.204E8</v>
      </c>
      <c r="M580" s="71">
        <v>770000.0</v>
      </c>
      <c r="N580" s="71"/>
      <c r="O580" s="71"/>
      <c r="P580" s="71"/>
      <c r="Q580" s="71"/>
      <c r="R580" s="71"/>
      <c r="S580" s="71">
        <v>6420000.0</v>
      </c>
      <c r="T580" s="71"/>
      <c r="U580" s="71"/>
      <c r="V580" s="71"/>
      <c r="W580" s="71">
        <v>1960000.0</v>
      </c>
      <c r="X580" s="71"/>
      <c r="Y580" s="71">
        <v>7404000.0</v>
      </c>
      <c r="Z580" s="72">
        <f t="shared" si="53"/>
        <v>1.6554E7</v>
      </c>
      <c r="AA580" s="73">
        <f t="shared" si="54"/>
        <v>2.03846E8</v>
      </c>
      <c r="AB580" s="74">
        <f t="shared" si="55"/>
        <v>0.9248911070780399</v>
      </c>
      <c r="AC580" s="74">
        <f t="shared" si="56"/>
        <v>0.2464665486519823</v>
      </c>
      <c r="AD580" s="74">
        <f t="shared" si="57"/>
        <v>0.07510889292196007</v>
      </c>
      <c r="AE580" s="75">
        <f t="shared" si="58"/>
        <v>1.0</v>
      </c>
    </row>
    <row r="581" spans="8:8" ht="15.75" hidden="1">
      <c r="A581" s="67">
        <v>52711.0</v>
      </c>
      <c r="B581" s="68">
        <v>4.0</v>
      </c>
      <c r="C581" s="68">
        <v>51.0</v>
      </c>
      <c r="D581" s="69" t="s">
        <v>57</v>
      </c>
      <c r="E581" s="68">
        <v>5108.0</v>
      </c>
      <c r="F581" s="69" t="s">
        <v>537</v>
      </c>
      <c r="G581" s="68">
        <v>510807.0</v>
      </c>
      <c r="H581" s="69" t="s">
        <v>627</v>
      </c>
      <c r="I581" s="68">
        <v>5.108072003E9</v>
      </c>
      <c r="J581" s="69" t="s">
        <v>630</v>
      </c>
      <c r="K581" s="70">
        <v>7.8813E8</v>
      </c>
      <c r="L581" s="71">
        <v>6.31E7</v>
      </c>
      <c r="M581" s="71">
        <v>5445000.0</v>
      </c>
      <c r="N581" s="71">
        <v>7780000.0</v>
      </c>
      <c r="O581" s="71"/>
      <c r="P581" s="71"/>
      <c r="Q581" s="71"/>
      <c r="R581" s="71"/>
      <c r="S581" s="71">
        <v>555000.0</v>
      </c>
      <c r="T581" s="71"/>
      <c r="U581" s="71"/>
      <c r="V581" s="71"/>
      <c r="W581" s="71"/>
      <c r="X581" s="71">
        <v>2010000.0</v>
      </c>
      <c r="Y581" s="71"/>
      <c r="Z581" s="72">
        <f t="shared" si="53"/>
        <v>1.579E7</v>
      </c>
      <c r="AA581" s="73">
        <f t="shared" si="54"/>
        <v>4.731E7</v>
      </c>
      <c r="AB581" s="74">
        <f t="shared" si="55"/>
        <v>0.7497622820919176</v>
      </c>
      <c r="AC581" s="74">
        <f t="shared" si="56"/>
        <v>0.08006293377996015</v>
      </c>
      <c r="AD581" s="74">
        <f t="shared" si="57"/>
        <v>0.2502377179080824</v>
      </c>
      <c r="AE581" s="75">
        <f t="shared" si="58"/>
        <v>1.0</v>
      </c>
    </row>
    <row r="582" spans="8:8" ht="15.75" hidden="1">
      <c r="A582" s="67">
        <v>52712.0</v>
      </c>
      <c r="B582" s="68">
        <v>4.0</v>
      </c>
      <c r="C582" s="68">
        <v>51.0</v>
      </c>
      <c r="D582" s="69" t="s">
        <v>57</v>
      </c>
      <c r="E582" s="68">
        <v>5108.0</v>
      </c>
      <c r="F582" s="69" t="s">
        <v>537</v>
      </c>
      <c r="G582" s="68">
        <v>510807.0</v>
      </c>
      <c r="H582" s="69" t="s">
        <v>627</v>
      </c>
      <c r="I582" s="68">
        <v>5.108072004E9</v>
      </c>
      <c r="J582" s="69" t="s">
        <v>631</v>
      </c>
      <c r="K582" s="70">
        <v>1.110818E9</v>
      </c>
      <c r="L582" s="71">
        <v>8.886544E7</v>
      </c>
      <c r="M582" s="71">
        <v>2598000.0</v>
      </c>
      <c r="N582" s="71"/>
      <c r="O582" s="71"/>
      <c r="P582" s="71"/>
      <c r="Q582" s="71">
        <v>1375000.0</v>
      </c>
      <c r="R582" s="71"/>
      <c r="S582" s="71">
        <v>6100000.0</v>
      </c>
      <c r="T582" s="71">
        <v>480000.0</v>
      </c>
      <c r="U582" s="71"/>
      <c r="V582" s="71"/>
      <c r="W582" s="71"/>
      <c r="X582" s="71"/>
      <c r="Y582" s="71">
        <v>5191000.0</v>
      </c>
      <c r="Z582" s="72">
        <f t="shared" si="53"/>
        <v>1.5744E7</v>
      </c>
      <c r="AA582" s="73">
        <f t="shared" si="54"/>
        <v>7.312144E7</v>
      </c>
      <c r="AB582" s="74">
        <f t="shared" si="55"/>
        <v>0.8228332634148888</v>
      </c>
      <c r="AC582" s="74">
        <f t="shared" si="56"/>
        <v>0.08</v>
      </c>
      <c r="AD582" s="74">
        <f t="shared" si="57"/>
        <v>0.17716673658511115</v>
      </c>
      <c r="AE582" s="75">
        <f t="shared" si="58"/>
        <v>1.0</v>
      </c>
    </row>
    <row r="583" spans="8:8" ht="15.75" hidden="1">
      <c r="A583" s="67">
        <v>52713.0</v>
      </c>
      <c r="B583" s="68">
        <v>4.0</v>
      </c>
      <c r="C583" s="68">
        <v>51.0</v>
      </c>
      <c r="D583" s="69" t="s">
        <v>57</v>
      </c>
      <c r="E583" s="68">
        <v>5108.0</v>
      </c>
      <c r="F583" s="69" t="s">
        <v>537</v>
      </c>
      <c r="G583" s="68">
        <v>510807.0</v>
      </c>
      <c r="H583" s="69" t="s">
        <v>627</v>
      </c>
      <c r="I583" s="68">
        <v>5.108072005E9</v>
      </c>
      <c r="J583" s="69" t="s">
        <v>632</v>
      </c>
      <c r="K583" s="70">
        <v>1.245622E9</v>
      </c>
      <c r="L583" s="71">
        <v>9.965E7</v>
      </c>
      <c r="M583" s="71">
        <v>8180000.0</v>
      </c>
      <c r="N583" s="71"/>
      <c r="O583" s="71"/>
      <c r="P583" s="71"/>
      <c r="Q583" s="71">
        <v>1.7175E7</v>
      </c>
      <c r="R583" s="71"/>
      <c r="S583" s="71">
        <v>8475000.0</v>
      </c>
      <c r="T583" s="71">
        <v>3000000.0</v>
      </c>
      <c r="U583" s="71"/>
      <c r="V583" s="71"/>
      <c r="W583" s="71"/>
      <c r="X583" s="71">
        <v>725000.0</v>
      </c>
      <c r="Y583" s="71">
        <v>7090000.0</v>
      </c>
      <c r="Z583" s="72">
        <f t="shared" si="53"/>
        <v>4.4645E7</v>
      </c>
      <c r="AA583" s="73">
        <f t="shared" si="54"/>
        <v>5.5005E7</v>
      </c>
      <c r="AB583" s="74">
        <f t="shared" si="55"/>
        <v>0.5519819367787255</v>
      </c>
      <c r="AC583" s="74">
        <f t="shared" si="56"/>
        <v>0.0800001926748243</v>
      </c>
      <c r="AD583" s="74">
        <f t="shared" si="57"/>
        <v>0.44801806322127447</v>
      </c>
      <c r="AE583" s="75">
        <f t="shared" si="58"/>
        <v>1.0</v>
      </c>
    </row>
    <row r="584" spans="8:8" ht="15.75" hidden="1">
      <c r="A584" s="67">
        <v>52714.0</v>
      </c>
      <c r="B584" s="68">
        <v>4.0</v>
      </c>
      <c r="C584" s="68">
        <v>51.0</v>
      </c>
      <c r="D584" s="69" t="s">
        <v>57</v>
      </c>
      <c r="E584" s="68">
        <v>5108.0</v>
      </c>
      <c r="F584" s="69" t="s">
        <v>537</v>
      </c>
      <c r="G584" s="68">
        <v>510807.0</v>
      </c>
      <c r="H584" s="69" t="s">
        <v>627</v>
      </c>
      <c r="I584" s="68">
        <v>5.108072006E9</v>
      </c>
      <c r="J584" s="69" t="s">
        <v>627</v>
      </c>
      <c r="K584" s="70">
        <v>7.7913E8</v>
      </c>
      <c r="L584" s="71">
        <v>1.272619E8</v>
      </c>
      <c r="M584" s="71">
        <v>1.756835E7</v>
      </c>
      <c r="N584" s="71"/>
      <c r="O584" s="71"/>
      <c r="P584" s="71"/>
      <c r="Q584" s="71">
        <v>5444800.0</v>
      </c>
      <c r="R584" s="71"/>
      <c r="S584" s="71"/>
      <c r="T584" s="71"/>
      <c r="U584" s="71"/>
      <c r="V584" s="71"/>
      <c r="W584" s="71"/>
      <c r="X584" s="71">
        <v>1800000.0</v>
      </c>
      <c r="Y584" s="71">
        <v>4743000.0</v>
      </c>
      <c r="Z584" s="72">
        <f t="shared" si="59" ref="Z584:Z641">SUM(M584:Y584)</f>
        <v>2.955615E7</v>
      </c>
      <c r="AA584" s="73">
        <f t="shared" si="60" ref="AA584:AA642">L584-Z584</f>
        <v>9.770575E7</v>
      </c>
      <c r="AB584" s="74">
        <f t="shared" si="61" ref="AB584:AB642">AA584/L584</f>
        <v>0.7677533495885257</v>
      </c>
      <c r="AC584" s="74">
        <f t="shared" si="62" ref="AC584:AC642">L584/K584</f>
        <v>0.16333846726476967</v>
      </c>
      <c r="AD584" s="74">
        <f t="shared" si="63" ref="AD584:AD642">Z584/L584</f>
        <v>0.2322466504114743</v>
      </c>
      <c r="AE584" s="75">
        <f t="shared" si="64" ref="AE584:AE644">AD584+AB584</f>
        <v>1.0</v>
      </c>
    </row>
    <row r="585" spans="8:8" ht="15.75" hidden="1">
      <c r="A585" s="67">
        <v>52715.0</v>
      </c>
      <c r="B585" s="68">
        <v>4.0</v>
      </c>
      <c r="C585" s="68">
        <v>51.0</v>
      </c>
      <c r="D585" s="69" t="s">
        <v>57</v>
      </c>
      <c r="E585" s="68">
        <v>5108.0</v>
      </c>
      <c r="F585" s="69" t="s">
        <v>537</v>
      </c>
      <c r="G585" s="68">
        <v>510807.0</v>
      </c>
      <c r="H585" s="69" t="s">
        <v>627</v>
      </c>
      <c r="I585" s="68">
        <v>5.108072007E9</v>
      </c>
      <c r="J585" s="69" t="s">
        <v>633</v>
      </c>
      <c r="K585" s="70">
        <v>1.015341E9</v>
      </c>
      <c r="L585" s="71">
        <v>9.255564E7</v>
      </c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2">
        <f t="shared" si="59"/>
        <v>0.0</v>
      </c>
      <c r="AA585" s="73">
        <f t="shared" si="60"/>
        <v>9.255564E7</v>
      </c>
      <c r="AB585" s="74">
        <f t="shared" si="61"/>
        <v>1.0</v>
      </c>
      <c r="AC585" s="74">
        <f t="shared" si="62"/>
        <v>0.0911571974341625</v>
      </c>
      <c r="AD585" s="74">
        <f t="shared" si="63"/>
        <v>0.0</v>
      </c>
      <c r="AE585" s="75">
        <f t="shared" si="64"/>
        <v>1.0</v>
      </c>
    </row>
    <row r="586" spans="8:8" ht="15.75" hidden="1">
      <c r="A586" s="67">
        <v>52716.0</v>
      </c>
      <c r="B586" s="68">
        <v>4.0</v>
      </c>
      <c r="C586" s="68">
        <v>51.0</v>
      </c>
      <c r="D586" s="69" t="s">
        <v>57</v>
      </c>
      <c r="E586" s="68">
        <v>5108.0</v>
      </c>
      <c r="F586" s="69" t="s">
        <v>537</v>
      </c>
      <c r="G586" s="68">
        <v>510807.0</v>
      </c>
      <c r="H586" s="69" t="s">
        <v>627</v>
      </c>
      <c r="I586" s="68">
        <v>5.108072008E9</v>
      </c>
      <c r="J586" s="69" t="s">
        <v>634</v>
      </c>
      <c r="K586" s="70">
        <v>9.26833E8</v>
      </c>
      <c r="L586" s="71">
        <v>7.8706E7</v>
      </c>
      <c r="M586" s="71"/>
      <c r="N586" s="71">
        <v>1.4208E7</v>
      </c>
      <c r="O586" s="71"/>
      <c r="P586" s="71"/>
      <c r="Q586" s="71"/>
      <c r="R586" s="71"/>
      <c r="S586" s="71">
        <v>1500000.0</v>
      </c>
      <c r="T586" s="71"/>
      <c r="U586" s="71"/>
      <c r="V586" s="71"/>
      <c r="W586" s="71">
        <v>885000.0</v>
      </c>
      <c r="X586" s="71"/>
      <c r="Y586" s="71"/>
      <c r="Z586" s="72">
        <f t="shared" si="59"/>
        <v>1.6593E7</v>
      </c>
      <c r="AA586" s="73">
        <f t="shared" si="60"/>
        <v>6.2113E7</v>
      </c>
      <c r="AB586" s="74">
        <f t="shared" si="61"/>
        <v>0.7891774451757172</v>
      </c>
      <c r="AC586" s="74">
        <f t="shared" si="62"/>
        <v>0.08491928966707055</v>
      </c>
      <c r="AD586" s="74">
        <f t="shared" si="63"/>
        <v>0.21082255482428278</v>
      </c>
      <c r="AE586" s="75">
        <f t="shared" si="64"/>
        <v>1.0</v>
      </c>
    </row>
    <row r="587" spans="8:8" ht="15.75" hidden="1">
      <c r="A587" s="67">
        <v>52717.0</v>
      </c>
      <c r="B587" s="68">
        <v>4.0</v>
      </c>
      <c r="C587" s="68">
        <v>51.0</v>
      </c>
      <c r="D587" s="69" t="s">
        <v>57</v>
      </c>
      <c r="E587" s="68">
        <v>5108.0</v>
      </c>
      <c r="F587" s="69" t="s">
        <v>537</v>
      </c>
      <c r="G587" s="68">
        <v>510807.0</v>
      </c>
      <c r="H587" s="69" t="s">
        <v>627</v>
      </c>
      <c r="I587" s="68">
        <v>5.108072009E9</v>
      </c>
      <c r="J587" s="69" t="s">
        <v>635</v>
      </c>
      <c r="K587" s="70">
        <v>8.86432E8</v>
      </c>
      <c r="L587" s="71">
        <v>7.5E7</v>
      </c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2">
        <f t="shared" si="59"/>
        <v>0.0</v>
      </c>
      <c r="AA587" s="73">
        <f t="shared" si="60"/>
        <v>7.5E7</v>
      </c>
      <c r="AB587" s="74">
        <f t="shared" si="61"/>
        <v>1.0</v>
      </c>
      <c r="AC587" s="74">
        <f t="shared" si="62"/>
        <v>0.0846088588859608</v>
      </c>
      <c r="AD587" s="74">
        <f t="shared" si="63"/>
        <v>0.0</v>
      </c>
      <c r="AE587" s="75">
        <f t="shared" si="64"/>
        <v>1.0</v>
      </c>
    </row>
    <row r="588" spans="8:8" ht="15.75" hidden="1">
      <c r="A588" s="67">
        <v>52718.0</v>
      </c>
      <c r="B588" s="68">
        <v>4.0</v>
      </c>
      <c r="C588" s="68">
        <v>51.0</v>
      </c>
      <c r="D588" s="69" t="s">
        <v>57</v>
      </c>
      <c r="E588" s="68">
        <v>5108.0</v>
      </c>
      <c r="F588" s="69" t="s">
        <v>537</v>
      </c>
      <c r="G588" s="68">
        <v>510807.0</v>
      </c>
      <c r="H588" s="69" t="s">
        <v>627</v>
      </c>
      <c r="I588" s="68">
        <v>5.10807201E9</v>
      </c>
      <c r="J588" s="69" t="s">
        <v>636</v>
      </c>
      <c r="K588" s="70">
        <v>9.98352E8</v>
      </c>
      <c r="L588" s="71">
        <v>1.33262E8</v>
      </c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2">
        <f t="shared" si="59"/>
        <v>0.0</v>
      </c>
      <c r="AA588" s="73">
        <f t="shared" si="60"/>
        <v>1.33262E8</v>
      </c>
      <c r="AB588" s="74">
        <f t="shared" si="61"/>
        <v>1.0</v>
      </c>
      <c r="AC588" s="74">
        <f t="shared" si="62"/>
        <v>0.1334819783002388</v>
      </c>
      <c r="AD588" s="74">
        <f t="shared" si="63"/>
        <v>0.0</v>
      </c>
      <c r="AE588" s="75">
        <f t="shared" si="64"/>
        <v>1.0</v>
      </c>
    </row>
    <row r="589" spans="8:8" ht="15.75" hidden="1">
      <c r="A589" s="67">
        <v>52719.0</v>
      </c>
      <c r="B589" s="68">
        <v>4.0</v>
      </c>
      <c r="C589" s="68">
        <v>51.0</v>
      </c>
      <c r="D589" s="69" t="s">
        <v>57</v>
      </c>
      <c r="E589" s="68">
        <v>5108.0</v>
      </c>
      <c r="F589" s="69" t="s">
        <v>537</v>
      </c>
      <c r="G589" s="68">
        <v>510807.0</v>
      </c>
      <c r="H589" s="69" t="s">
        <v>627</v>
      </c>
      <c r="I589" s="68">
        <v>5.108072011E9</v>
      </c>
      <c r="J589" s="69" t="s">
        <v>637</v>
      </c>
      <c r="K589" s="70">
        <v>7.55047E8</v>
      </c>
      <c r="L589" s="71">
        <v>7.8145E7</v>
      </c>
      <c r="M589" s="71"/>
      <c r="N589" s="71">
        <v>5761000.0</v>
      </c>
      <c r="O589" s="71">
        <v>690000.0</v>
      </c>
      <c r="P589" s="71"/>
      <c r="Q589" s="71">
        <v>1990000.0</v>
      </c>
      <c r="R589" s="71"/>
      <c r="S589" s="71">
        <v>8160000.0</v>
      </c>
      <c r="T589" s="71"/>
      <c r="U589" s="71"/>
      <c r="V589" s="71"/>
      <c r="W589" s="71"/>
      <c r="X589" s="71">
        <v>1220000.0</v>
      </c>
      <c r="Y589" s="71"/>
      <c r="Z589" s="72">
        <f t="shared" si="59"/>
        <v>1.7821E7</v>
      </c>
      <c r="AA589" s="73">
        <f t="shared" si="60"/>
        <v>6.0324E7</v>
      </c>
      <c r="AB589" s="74">
        <f t="shared" si="61"/>
        <v>0.7719495809072877</v>
      </c>
      <c r="AC589" s="74">
        <f t="shared" si="62"/>
        <v>0.10349686840686739</v>
      </c>
      <c r="AD589" s="74">
        <f t="shared" si="63"/>
        <v>0.22805041909271226</v>
      </c>
      <c r="AE589" s="75">
        <f t="shared" si="64"/>
        <v>1.0</v>
      </c>
    </row>
    <row r="590" spans="8:8" ht="15.75" hidden="1">
      <c r="A590" s="67">
        <v>52720.0</v>
      </c>
      <c r="B590" s="68">
        <v>4.0</v>
      </c>
      <c r="C590" s="68">
        <v>51.0</v>
      </c>
      <c r="D590" s="69" t="s">
        <v>57</v>
      </c>
      <c r="E590" s="68">
        <v>5108.0</v>
      </c>
      <c r="F590" s="69" t="s">
        <v>537</v>
      </c>
      <c r="G590" s="68">
        <v>510807.0</v>
      </c>
      <c r="H590" s="69" t="s">
        <v>627</v>
      </c>
      <c r="I590" s="68">
        <v>5.108072012E9</v>
      </c>
      <c r="J590" s="69" t="s">
        <v>638</v>
      </c>
      <c r="K590" s="70">
        <v>1.05554E9</v>
      </c>
      <c r="L590" s="71">
        <v>9.0134E7</v>
      </c>
      <c r="M590" s="71">
        <v>5937000.0</v>
      </c>
      <c r="N590" s="71">
        <v>4015000.0</v>
      </c>
      <c r="O590" s="71"/>
      <c r="P590" s="71"/>
      <c r="Q590" s="71">
        <v>1150000.0</v>
      </c>
      <c r="R590" s="71"/>
      <c r="S590" s="71"/>
      <c r="T590" s="71"/>
      <c r="U590" s="71"/>
      <c r="V590" s="71"/>
      <c r="W590" s="71">
        <v>1150000.0</v>
      </c>
      <c r="X590" s="71">
        <v>5845000.0</v>
      </c>
      <c r="Y590" s="71">
        <v>8474500.0</v>
      </c>
      <c r="Z590" s="72">
        <f t="shared" si="59"/>
        <v>2.65715E7</v>
      </c>
      <c r="AA590" s="73">
        <f t="shared" si="60"/>
        <v>6.35625E7</v>
      </c>
      <c r="AB590" s="74">
        <f t="shared" si="61"/>
        <v>0.7052000355026959</v>
      </c>
      <c r="AC590" s="74">
        <f t="shared" si="62"/>
        <v>0.08539136366220133</v>
      </c>
      <c r="AD590" s="74">
        <f t="shared" si="63"/>
        <v>0.294799964497304</v>
      </c>
      <c r="AE590" s="75">
        <f t="shared" si="64"/>
        <v>1.0</v>
      </c>
    </row>
    <row r="591" spans="8:8" ht="15.75" hidden="1">
      <c r="A591" s="67">
        <v>52721.0</v>
      </c>
      <c r="B591" s="68">
        <v>4.0</v>
      </c>
      <c r="C591" s="68">
        <v>51.0</v>
      </c>
      <c r="D591" s="69" t="s">
        <v>57</v>
      </c>
      <c r="E591" s="68">
        <v>5108.0</v>
      </c>
      <c r="F591" s="69" t="s">
        <v>537</v>
      </c>
      <c r="G591" s="68">
        <v>510807.0</v>
      </c>
      <c r="H591" s="69" t="s">
        <v>627</v>
      </c>
      <c r="I591" s="68">
        <v>5.108072013E9</v>
      </c>
      <c r="J591" s="69" t="s">
        <v>639</v>
      </c>
      <c r="K591" s="70">
        <v>1.192742E9</v>
      </c>
      <c r="L591" s="71">
        <v>1.02605E8</v>
      </c>
      <c r="M591" s="71">
        <v>1.214E7</v>
      </c>
      <c r="N591" s="71">
        <v>1.5145E7</v>
      </c>
      <c r="O591" s="71"/>
      <c r="P591" s="71"/>
      <c r="Q591" s="71">
        <v>6720000.0</v>
      </c>
      <c r="R591" s="71"/>
      <c r="S591" s="71">
        <v>3.901E7</v>
      </c>
      <c r="T591" s="71"/>
      <c r="U591" s="71"/>
      <c r="V591" s="71"/>
      <c r="W591" s="71">
        <v>3805000.0</v>
      </c>
      <c r="X591" s="71">
        <v>120000.0</v>
      </c>
      <c r="Y591" s="71"/>
      <c r="Z591" s="72">
        <f t="shared" si="59"/>
        <v>7.694E7</v>
      </c>
      <c r="AA591" s="73">
        <f t="shared" si="60"/>
        <v>2.5665E7</v>
      </c>
      <c r="AB591" s="74">
        <f t="shared" si="61"/>
        <v>0.2501340090638858</v>
      </c>
      <c r="AC591" s="74">
        <f t="shared" si="62"/>
        <v>0.08602447134418005</v>
      </c>
      <c r="AD591" s="74">
        <f t="shared" si="63"/>
        <v>0.7498659909361143</v>
      </c>
      <c r="AE591" s="75">
        <f t="shared" si="64"/>
        <v>1.0</v>
      </c>
    </row>
    <row r="592" spans="8:8" ht="15.75" hidden="1">
      <c r="A592" s="67">
        <v>52722.0</v>
      </c>
      <c r="B592" s="68">
        <v>4.0</v>
      </c>
      <c r="C592" s="68">
        <v>51.0</v>
      </c>
      <c r="D592" s="69" t="s">
        <v>57</v>
      </c>
      <c r="E592" s="68">
        <v>5108.0</v>
      </c>
      <c r="F592" s="69" t="s">
        <v>537</v>
      </c>
      <c r="G592" s="68">
        <v>510807.0</v>
      </c>
      <c r="H592" s="69" t="s">
        <v>627</v>
      </c>
      <c r="I592" s="68">
        <v>5.108072014E9</v>
      </c>
      <c r="J592" s="69" t="s">
        <v>640</v>
      </c>
      <c r="K592" s="70">
        <v>7.41181E8</v>
      </c>
      <c r="L592" s="71">
        <v>5.98696E7</v>
      </c>
      <c r="M592" s="71">
        <v>8180000.0</v>
      </c>
      <c r="N592" s="71"/>
      <c r="O592" s="71"/>
      <c r="P592" s="71"/>
      <c r="Q592" s="71">
        <v>1.7175E7</v>
      </c>
      <c r="R592" s="71"/>
      <c r="S592" s="71">
        <v>8475000.0</v>
      </c>
      <c r="T592" s="71"/>
      <c r="U592" s="71"/>
      <c r="V592" s="71"/>
      <c r="W592" s="71">
        <v>3000000.0</v>
      </c>
      <c r="X592" s="71">
        <v>725000.0</v>
      </c>
      <c r="Y592" s="71">
        <v>7090000.0</v>
      </c>
      <c r="Z592" s="72">
        <f t="shared" si="59"/>
        <v>4.4645E7</v>
      </c>
      <c r="AA592" s="73">
        <f t="shared" si="60"/>
        <v>1.52246E7</v>
      </c>
      <c r="AB592" s="74">
        <f t="shared" si="61"/>
        <v>0.2542960033138688</v>
      </c>
      <c r="AC592" s="74">
        <f t="shared" si="62"/>
        <v>0.08077595081363392</v>
      </c>
      <c r="AD592" s="74">
        <f t="shared" si="63"/>
        <v>0.7457039966861312</v>
      </c>
      <c r="AE592" s="75">
        <f t="shared" si="64"/>
        <v>1.0</v>
      </c>
    </row>
    <row r="593" spans="8:8" s="78" ht="15.75" hidden="1" customFormat="1">
      <c r="A593" s="79">
        <v>52723.0</v>
      </c>
      <c r="B593" s="80">
        <v>4.0</v>
      </c>
      <c r="C593" s="80">
        <v>51.0</v>
      </c>
      <c r="D593" s="81" t="s">
        <v>57</v>
      </c>
      <c r="E593" s="80">
        <v>5108.0</v>
      </c>
      <c r="F593" s="81" t="s">
        <v>537</v>
      </c>
      <c r="G593" s="80">
        <v>510808.0</v>
      </c>
      <c r="H593" s="81" t="s">
        <v>641</v>
      </c>
      <c r="I593" s="80">
        <v>5.108082001E9</v>
      </c>
      <c r="J593" s="81" t="s">
        <v>642</v>
      </c>
      <c r="K593" s="82">
        <v>1.087417E9</v>
      </c>
      <c r="L593" s="83">
        <v>8.699336E7</v>
      </c>
      <c r="M593" s="83"/>
      <c r="N593" s="83"/>
      <c r="O593" s="83"/>
      <c r="P593" s="83"/>
      <c r="Q593" s="83">
        <v>1000000.0</v>
      </c>
      <c r="R593" s="83"/>
      <c r="S593" s="83"/>
      <c r="T593" s="83"/>
      <c r="U593" s="83"/>
      <c r="V593" s="83"/>
      <c r="W593" s="83">
        <v>6400000.0</v>
      </c>
      <c r="X593" s="83"/>
      <c r="Y593" s="83">
        <v>7245000.0</v>
      </c>
      <c r="Z593" s="91">
        <f t="shared" si="59"/>
        <v>1.4645E7</v>
      </c>
      <c r="AA593" s="92">
        <f t="shared" si="60"/>
        <v>7.234836E7</v>
      </c>
      <c r="AB593" s="84">
        <f t="shared" si="61"/>
        <v>0.8316538181764678</v>
      </c>
      <c r="AC593" s="84">
        <f t="shared" si="62"/>
        <v>0.08</v>
      </c>
      <c r="AD593" s="84">
        <f t="shared" si="63"/>
        <v>0.16834618182353228</v>
      </c>
      <c r="AE593" s="85">
        <f t="shared" si="64"/>
        <v>1.0</v>
      </c>
    </row>
    <row r="594" spans="8:8" ht="15.75" hidden="1">
      <c r="A594" s="67">
        <v>52724.0</v>
      </c>
      <c r="B594" s="68">
        <v>4.0</v>
      </c>
      <c r="C594" s="68">
        <v>51.0</v>
      </c>
      <c r="D594" s="69" t="s">
        <v>57</v>
      </c>
      <c r="E594" s="68">
        <v>5108.0</v>
      </c>
      <c r="F594" s="69" t="s">
        <v>537</v>
      </c>
      <c r="G594" s="68">
        <v>510808.0</v>
      </c>
      <c r="H594" s="69" t="s">
        <v>641</v>
      </c>
      <c r="I594" s="68">
        <v>5.108082002E9</v>
      </c>
      <c r="J594" s="69" t="s">
        <v>643</v>
      </c>
      <c r="K594" s="70">
        <v>1.177279E9</v>
      </c>
      <c r="L594" s="71">
        <v>9.418232E7</v>
      </c>
      <c r="M594" s="71">
        <v>4214000.0</v>
      </c>
      <c r="N594" s="71"/>
      <c r="O594" s="71">
        <v>1.92061E7</v>
      </c>
      <c r="P594" s="71"/>
      <c r="Q594" s="71"/>
      <c r="R594" s="71"/>
      <c r="S594" s="71">
        <v>4341000.0</v>
      </c>
      <c r="T594" s="71"/>
      <c r="U594" s="71"/>
      <c r="V594" s="71"/>
      <c r="W594" s="71"/>
      <c r="X594" s="71"/>
      <c r="Y594" s="71"/>
      <c r="Z594" s="72">
        <f t="shared" si="59"/>
        <v>2.77611E7</v>
      </c>
      <c r="AA594" s="73">
        <f t="shared" si="60"/>
        <v>6.642122E7</v>
      </c>
      <c r="AB594" s="74">
        <f t="shared" si="61"/>
        <v>0.7052408562456308</v>
      </c>
      <c r="AC594" s="74">
        <f t="shared" si="62"/>
        <v>0.08</v>
      </c>
      <c r="AD594" s="74">
        <f t="shared" si="63"/>
        <v>0.2947591437543692</v>
      </c>
      <c r="AE594" s="75">
        <f t="shared" si="64"/>
        <v>1.0</v>
      </c>
    </row>
    <row r="595" spans="8:8" ht="15.75" hidden="1">
      <c r="A595" s="67">
        <v>52725.0</v>
      </c>
      <c r="B595" s="68">
        <v>4.0</v>
      </c>
      <c r="C595" s="68">
        <v>51.0</v>
      </c>
      <c r="D595" s="69" t="s">
        <v>57</v>
      </c>
      <c r="E595" s="68">
        <v>5108.0</v>
      </c>
      <c r="F595" s="69" t="s">
        <v>537</v>
      </c>
      <c r="G595" s="68">
        <v>510808.0</v>
      </c>
      <c r="H595" s="69" t="s">
        <v>641</v>
      </c>
      <c r="I595" s="68">
        <v>5.108082003E9</v>
      </c>
      <c r="J595" s="69" t="s">
        <v>644</v>
      </c>
      <c r="K595" s="70">
        <v>1.313137E9</v>
      </c>
      <c r="L595" s="71">
        <v>1.0505096E8</v>
      </c>
      <c r="M595" s="71">
        <v>3690000.0</v>
      </c>
      <c r="N595" s="71"/>
      <c r="O595" s="71"/>
      <c r="P595" s="71"/>
      <c r="Q595" s="71">
        <v>3080000.0</v>
      </c>
      <c r="R595" s="71"/>
      <c r="S595" s="71">
        <v>6474500.0</v>
      </c>
      <c r="T595" s="71"/>
      <c r="U595" s="71"/>
      <c r="V595" s="71"/>
      <c r="W595" s="71">
        <v>3735000.0</v>
      </c>
      <c r="X595" s="71">
        <v>540000.0</v>
      </c>
      <c r="Y595" s="71">
        <v>1960000.0</v>
      </c>
      <c r="Z595" s="72">
        <f t="shared" si="59"/>
        <v>1.94795E7</v>
      </c>
      <c r="AA595" s="73">
        <f t="shared" si="60"/>
        <v>8.557146E7</v>
      </c>
      <c r="AB595" s="74">
        <f t="shared" si="61"/>
        <v>0.8145709472812053</v>
      </c>
      <c r="AC595" s="74">
        <f t="shared" si="62"/>
        <v>0.08</v>
      </c>
      <c r="AD595" s="74">
        <f t="shared" si="63"/>
        <v>0.18542905271879476</v>
      </c>
      <c r="AE595" s="75">
        <f t="shared" si="64"/>
        <v>1.0</v>
      </c>
    </row>
    <row r="596" spans="8:8" ht="15.75" hidden="1">
      <c r="A596" s="67">
        <v>52726.0</v>
      </c>
      <c r="B596" s="68">
        <v>4.0</v>
      </c>
      <c r="C596" s="68">
        <v>51.0</v>
      </c>
      <c r="D596" s="69" t="s">
        <v>57</v>
      </c>
      <c r="E596" s="68">
        <v>5108.0</v>
      </c>
      <c r="F596" s="69" t="s">
        <v>537</v>
      </c>
      <c r="G596" s="68">
        <v>510808.0</v>
      </c>
      <c r="H596" s="69" t="s">
        <v>641</v>
      </c>
      <c r="I596" s="68">
        <v>5.108082004E9</v>
      </c>
      <c r="J596" s="69" t="s">
        <v>645</v>
      </c>
      <c r="K596" s="70">
        <v>9.40461E8</v>
      </c>
      <c r="L596" s="71">
        <v>7.523688E7</v>
      </c>
      <c r="M596" s="71">
        <v>1735000.0</v>
      </c>
      <c r="N596" s="71">
        <v>7800000.0</v>
      </c>
      <c r="O596" s="71"/>
      <c r="P596" s="71"/>
      <c r="Q596" s="71">
        <v>1570000.0</v>
      </c>
      <c r="R596" s="71"/>
      <c r="S596" s="71"/>
      <c r="T596" s="71"/>
      <c r="U596" s="71"/>
      <c r="V596" s="71"/>
      <c r="W596" s="71">
        <v>985000.0</v>
      </c>
      <c r="X596" s="71"/>
      <c r="Y596" s="71">
        <v>1.0617E7</v>
      </c>
      <c r="Z596" s="72">
        <f t="shared" si="59"/>
        <v>2.2707E7</v>
      </c>
      <c r="AA596" s="73">
        <f t="shared" si="60"/>
        <v>5.252988E7</v>
      </c>
      <c r="AB596" s="74">
        <f t="shared" si="61"/>
        <v>0.6981932265133801</v>
      </c>
      <c r="AC596" s="74">
        <f t="shared" si="62"/>
        <v>0.08</v>
      </c>
      <c r="AD596" s="74">
        <f t="shared" si="63"/>
        <v>0.3018067734866199</v>
      </c>
      <c r="AE596" s="75">
        <f t="shared" si="64"/>
        <v>1.0</v>
      </c>
    </row>
    <row r="597" spans="8:8" ht="15.75" hidden="1">
      <c r="A597" s="67">
        <v>52727.0</v>
      </c>
      <c r="B597" s="68">
        <v>4.0</v>
      </c>
      <c r="C597" s="68">
        <v>51.0</v>
      </c>
      <c r="D597" s="69" t="s">
        <v>57</v>
      </c>
      <c r="E597" s="68">
        <v>5108.0</v>
      </c>
      <c r="F597" s="69" t="s">
        <v>537</v>
      </c>
      <c r="G597" s="68">
        <v>510808.0</v>
      </c>
      <c r="H597" s="69" t="s">
        <v>641</v>
      </c>
      <c r="I597" s="68">
        <v>5.108082005E9</v>
      </c>
      <c r="J597" s="69" t="s">
        <v>646</v>
      </c>
      <c r="K597" s="70">
        <v>1.266827E9</v>
      </c>
      <c r="L597" s="71">
        <v>1.50011636E8</v>
      </c>
      <c r="M597" s="71">
        <v>1678050.0</v>
      </c>
      <c r="N597" s="71">
        <v>3673275.0</v>
      </c>
      <c r="O597" s="71"/>
      <c r="P597" s="71"/>
      <c r="Q597" s="71">
        <v>69130.0</v>
      </c>
      <c r="R597" s="71"/>
      <c r="S597" s="71">
        <v>4413675.0</v>
      </c>
      <c r="T597" s="71"/>
      <c r="U597" s="71"/>
      <c r="V597" s="71"/>
      <c r="W597" s="71"/>
      <c r="X597" s="71"/>
      <c r="Y597" s="71">
        <v>1.7199375E7</v>
      </c>
      <c r="Z597" s="72">
        <f t="shared" si="59"/>
        <v>2.7033505E7</v>
      </c>
      <c r="AA597" s="73">
        <f t="shared" si="60"/>
        <v>1.22978131E8</v>
      </c>
      <c r="AB597" s="74">
        <f t="shared" si="61"/>
        <v>0.8197906127761982</v>
      </c>
      <c r="AC597" s="74">
        <f t="shared" si="62"/>
        <v>0.11841525006966223</v>
      </c>
      <c r="AD597" s="74">
        <f t="shared" si="63"/>
        <v>0.18020938722380175</v>
      </c>
      <c r="AE597" s="75">
        <f t="shared" si="64"/>
        <v>1.0</v>
      </c>
    </row>
    <row r="598" spans="8:8" ht="15.75" hidden="1">
      <c r="A598" s="67">
        <v>52728.0</v>
      </c>
      <c r="B598" s="68">
        <v>4.0</v>
      </c>
      <c r="C598" s="68">
        <v>51.0</v>
      </c>
      <c r="D598" s="69" t="s">
        <v>57</v>
      </c>
      <c r="E598" s="68">
        <v>5108.0</v>
      </c>
      <c r="F598" s="69" t="s">
        <v>537</v>
      </c>
      <c r="G598" s="68">
        <v>510808.0</v>
      </c>
      <c r="H598" s="69" t="s">
        <v>641</v>
      </c>
      <c r="I598" s="68">
        <v>5.108082006E9</v>
      </c>
      <c r="J598" s="69" t="s">
        <v>647</v>
      </c>
      <c r="K598" s="70">
        <v>1.229033E9</v>
      </c>
      <c r="L598" s="71">
        <v>8.1663E7</v>
      </c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2">
        <f t="shared" si="59"/>
        <v>0.0</v>
      </c>
      <c r="AA598" s="73">
        <f t="shared" si="60"/>
        <v>8.1663E7</v>
      </c>
      <c r="AB598" s="74">
        <f t="shared" si="61"/>
        <v>1.0</v>
      </c>
      <c r="AC598" s="74">
        <f t="shared" si="62"/>
        <v>0.06644492051881438</v>
      </c>
      <c r="AD598" s="74">
        <f t="shared" si="63"/>
        <v>0.0</v>
      </c>
      <c r="AE598" s="75">
        <f t="shared" si="64"/>
        <v>1.0</v>
      </c>
    </row>
    <row r="599" spans="8:8" ht="15.75" hidden="1">
      <c r="A599" s="67">
        <v>52729.0</v>
      </c>
      <c r="B599" s="68">
        <v>4.0</v>
      </c>
      <c r="C599" s="68">
        <v>51.0</v>
      </c>
      <c r="D599" s="69" t="s">
        <v>57</v>
      </c>
      <c r="E599" s="68">
        <v>5108.0</v>
      </c>
      <c r="F599" s="69" t="s">
        <v>537</v>
      </c>
      <c r="G599" s="68">
        <v>510808.0</v>
      </c>
      <c r="H599" s="69" t="s">
        <v>641</v>
      </c>
      <c r="I599" s="68">
        <v>5.108082007E9</v>
      </c>
      <c r="J599" s="69" t="s">
        <v>648</v>
      </c>
      <c r="K599" s="70">
        <v>9.8889E8</v>
      </c>
      <c r="L599" s="71">
        <v>7.91112E7</v>
      </c>
      <c r="M599" s="71">
        <v>4619500.0</v>
      </c>
      <c r="N599" s="71">
        <v>6982300.0</v>
      </c>
      <c r="O599" s="71"/>
      <c r="P599" s="71"/>
      <c r="Q599" s="71">
        <v>2420000.0</v>
      </c>
      <c r="R599" s="71"/>
      <c r="S599" s="71"/>
      <c r="T599" s="71"/>
      <c r="U599" s="71"/>
      <c r="V599" s="71"/>
      <c r="W599" s="71"/>
      <c r="X599" s="71">
        <v>2133000.0</v>
      </c>
      <c r="Y599" s="71"/>
      <c r="Z599" s="72">
        <f t="shared" si="59"/>
        <v>1.61548E7</v>
      </c>
      <c r="AA599" s="73">
        <f t="shared" si="60"/>
        <v>6.29564E7</v>
      </c>
      <c r="AB599" s="74">
        <f t="shared" si="61"/>
        <v>0.7957962968580934</v>
      </c>
      <c r="AC599" s="74">
        <f t="shared" si="62"/>
        <v>0.08</v>
      </c>
      <c r="AD599" s="74">
        <f t="shared" si="63"/>
        <v>0.20420370314190658</v>
      </c>
      <c r="AE599" s="75">
        <f t="shared" si="64"/>
        <v>1.0</v>
      </c>
    </row>
    <row r="600" spans="8:8" ht="15.75" hidden="1">
      <c r="A600" s="67">
        <v>52730.0</v>
      </c>
      <c r="B600" s="68">
        <v>4.0</v>
      </c>
      <c r="C600" s="68">
        <v>51.0</v>
      </c>
      <c r="D600" s="69" t="s">
        <v>57</v>
      </c>
      <c r="E600" s="68">
        <v>5108.0</v>
      </c>
      <c r="F600" s="69" t="s">
        <v>537</v>
      </c>
      <c r="G600" s="68">
        <v>510808.0</v>
      </c>
      <c r="H600" s="69" t="s">
        <v>641</v>
      </c>
      <c r="I600" s="68">
        <v>5.108082008E9</v>
      </c>
      <c r="J600" s="69" t="s">
        <v>649</v>
      </c>
      <c r="K600" s="70">
        <v>1.258177E9</v>
      </c>
      <c r="L600" s="71">
        <v>1.384432E8</v>
      </c>
      <c r="M600" s="71">
        <v>1.79347E7</v>
      </c>
      <c r="N600" s="71">
        <v>3750000.0</v>
      </c>
      <c r="O600" s="71">
        <v>2400000.0</v>
      </c>
      <c r="P600" s="71"/>
      <c r="Q600" s="71">
        <v>3475000.0</v>
      </c>
      <c r="R600" s="71"/>
      <c r="S600" s="71"/>
      <c r="T600" s="71"/>
      <c r="U600" s="71"/>
      <c r="V600" s="71"/>
      <c r="W600" s="71"/>
      <c r="X600" s="71"/>
      <c r="Y600" s="71"/>
      <c r="Z600" s="72">
        <f t="shared" si="59"/>
        <v>2.75597E7</v>
      </c>
      <c r="AA600" s="73">
        <f t="shared" si="60"/>
        <v>1.108835E8</v>
      </c>
      <c r="AB600" s="74">
        <f t="shared" si="61"/>
        <v>0.8009313566863523</v>
      </c>
      <c r="AC600" s="74">
        <f t="shared" si="62"/>
        <v>0.11003475663599001</v>
      </c>
      <c r="AD600" s="74">
        <f t="shared" si="63"/>
        <v>0.19906864331364776</v>
      </c>
      <c r="AE600" s="75">
        <f t="shared" si="64"/>
        <v>1.0</v>
      </c>
    </row>
    <row r="601" spans="8:8" ht="15.75" hidden="1">
      <c r="A601" s="67">
        <v>52731.0</v>
      </c>
      <c r="B601" s="68">
        <v>4.0</v>
      </c>
      <c r="C601" s="68">
        <v>51.0</v>
      </c>
      <c r="D601" s="69" t="s">
        <v>57</v>
      </c>
      <c r="E601" s="68">
        <v>5108.0</v>
      </c>
      <c r="F601" s="69" t="s">
        <v>537</v>
      </c>
      <c r="G601" s="68">
        <v>510808.0</v>
      </c>
      <c r="H601" s="69" t="s">
        <v>641</v>
      </c>
      <c r="I601" s="68">
        <v>5.108082009E9</v>
      </c>
      <c r="J601" s="69" t="s">
        <v>650</v>
      </c>
      <c r="K601" s="70">
        <v>7.85499E8</v>
      </c>
      <c r="L601" s="71">
        <v>7.40826E7</v>
      </c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2">
        <f t="shared" si="59"/>
        <v>0.0</v>
      </c>
      <c r="AA601" s="73">
        <f t="shared" si="60"/>
        <v>7.40826E7</v>
      </c>
      <c r="AB601" s="74">
        <f t="shared" si="61"/>
        <v>1.0</v>
      </c>
      <c r="AC601" s="74">
        <f t="shared" si="62"/>
        <v>0.0943127871582268</v>
      </c>
      <c r="AD601" s="74">
        <f t="shared" si="63"/>
        <v>0.0</v>
      </c>
      <c r="AE601" s="75">
        <f t="shared" si="64"/>
        <v>1.0</v>
      </c>
    </row>
    <row r="602" spans="8:8" ht="15.75" hidden="1">
      <c r="A602" s="67">
        <v>52732.0</v>
      </c>
      <c r="B602" s="68">
        <v>4.0</v>
      </c>
      <c r="C602" s="68">
        <v>51.0</v>
      </c>
      <c r="D602" s="69" t="s">
        <v>57</v>
      </c>
      <c r="E602" s="68">
        <v>5108.0</v>
      </c>
      <c r="F602" s="69" t="s">
        <v>537</v>
      </c>
      <c r="G602" s="68">
        <v>510808.0</v>
      </c>
      <c r="H602" s="69" t="s">
        <v>641</v>
      </c>
      <c r="I602" s="68">
        <v>5.10808201E9</v>
      </c>
      <c r="J602" s="69" t="s">
        <v>651</v>
      </c>
      <c r="K602" s="70">
        <v>8.19564E8</v>
      </c>
      <c r="L602" s="71">
        <v>8.30325E7</v>
      </c>
      <c r="M602" s="71"/>
      <c r="N602" s="71">
        <v>1.6725E7</v>
      </c>
      <c r="O602" s="71"/>
      <c r="P602" s="71"/>
      <c r="Q602" s="71">
        <v>550000.0</v>
      </c>
      <c r="R602" s="71"/>
      <c r="S602" s="71">
        <v>5040000.0</v>
      </c>
      <c r="T602" s="71"/>
      <c r="U602" s="71"/>
      <c r="V602" s="71"/>
      <c r="W602" s="71">
        <v>3850000.0</v>
      </c>
      <c r="X602" s="71">
        <v>1640000.0</v>
      </c>
      <c r="Y602" s="71">
        <v>1125000.0</v>
      </c>
      <c r="Z602" s="72">
        <f t="shared" si="59"/>
        <v>2.893E7</v>
      </c>
      <c r="AA602" s="73">
        <f t="shared" si="60"/>
        <v>5.41025E7</v>
      </c>
      <c r="AB602" s="74">
        <f t="shared" si="61"/>
        <v>0.6515822117845422</v>
      </c>
      <c r="AC602" s="74">
        <f t="shared" si="62"/>
        <v>0.1013130152129669</v>
      </c>
      <c r="AD602" s="74">
        <f t="shared" si="63"/>
        <v>0.3484177882154578</v>
      </c>
      <c r="AE602" s="75">
        <f t="shared" si="64"/>
        <v>1.0</v>
      </c>
    </row>
    <row r="603" spans="8:8" ht="15.75" hidden="1">
      <c r="A603" s="67">
        <v>52733.0</v>
      </c>
      <c r="B603" s="68">
        <v>4.0</v>
      </c>
      <c r="C603" s="68">
        <v>51.0</v>
      </c>
      <c r="D603" s="69" t="s">
        <v>57</v>
      </c>
      <c r="E603" s="68">
        <v>5108.0</v>
      </c>
      <c r="F603" s="69" t="s">
        <v>537</v>
      </c>
      <c r="G603" s="68">
        <v>510808.0</v>
      </c>
      <c r="H603" s="69" t="s">
        <v>641</v>
      </c>
      <c r="I603" s="68">
        <v>5.108082011E9</v>
      </c>
      <c r="J603" s="69" t="s">
        <v>641</v>
      </c>
      <c r="K603" s="70">
        <v>1.59549E9</v>
      </c>
      <c r="L603" s="71">
        <v>1.64226E8</v>
      </c>
      <c r="M603" s="71"/>
      <c r="N603" s="71">
        <v>3.6288E7</v>
      </c>
      <c r="O603" s="71"/>
      <c r="P603" s="71"/>
      <c r="Q603" s="71">
        <v>3133000.0</v>
      </c>
      <c r="R603" s="71"/>
      <c r="S603" s="71"/>
      <c r="T603" s="71"/>
      <c r="U603" s="71">
        <v>1529000.0</v>
      </c>
      <c r="V603" s="71"/>
      <c r="W603" s="71">
        <v>1528000.0</v>
      </c>
      <c r="X603" s="71"/>
      <c r="Y603" s="71"/>
      <c r="Z603" s="72">
        <f t="shared" si="59"/>
        <v>4.2478E7</v>
      </c>
      <c r="AA603" s="73">
        <f t="shared" si="60"/>
        <v>1.21748E8</v>
      </c>
      <c r="AB603" s="74">
        <f t="shared" si="61"/>
        <v>0.7413442451256196</v>
      </c>
      <c r="AC603" s="74">
        <f t="shared" si="62"/>
        <v>0.10293138784950077</v>
      </c>
      <c r="AD603" s="74">
        <f t="shared" si="63"/>
        <v>0.2586557548743804</v>
      </c>
      <c r="AE603" s="75">
        <f t="shared" si="64"/>
        <v>1.0</v>
      </c>
    </row>
    <row r="604" spans="8:8" ht="15.75" hidden="1">
      <c r="A604" s="67">
        <v>52734.0</v>
      </c>
      <c r="B604" s="68">
        <v>4.0</v>
      </c>
      <c r="C604" s="68">
        <v>51.0</v>
      </c>
      <c r="D604" s="69" t="s">
        <v>57</v>
      </c>
      <c r="E604" s="68">
        <v>5108.0</v>
      </c>
      <c r="F604" s="69" t="s">
        <v>537</v>
      </c>
      <c r="G604" s="68">
        <v>510808.0</v>
      </c>
      <c r="H604" s="69" t="s">
        <v>641</v>
      </c>
      <c r="I604" s="68">
        <v>5.108082012E9</v>
      </c>
      <c r="J604" s="69" t="s">
        <v>652</v>
      </c>
      <c r="K604" s="70">
        <v>9.21961E8</v>
      </c>
      <c r="L604" s="71">
        <v>9.288E7</v>
      </c>
      <c r="M604" s="71"/>
      <c r="N604" s="71"/>
      <c r="O604" s="71"/>
      <c r="P604" s="71"/>
      <c r="Q604" s="71">
        <v>600000.0</v>
      </c>
      <c r="R604" s="71"/>
      <c r="S604" s="71">
        <v>2800000.0</v>
      </c>
      <c r="T604" s="71">
        <v>887500.0</v>
      </c>
      <c r="U604" s="71"/>
      <c r="V604" s="71"/>
      <c r="W604" s="71"/>
      <c r="X604" s="71"/>
      <c r="Y604" s="71">
        <v>8255000.0</v>
      </c>
      <c r="Z604" s="72">
        <f t="shared" si="59"/>
        <v>1.25425E7</v>
      </c>
      <c r="AA604" s="73">
        <f t="shared" si="60"/>
        <v>8.03375E7</v>
      </c>
      <c r="AB604" s="74">
        <f t="shared" si="61"/>
        <v>0.8649601636520241</v>
      </c>
      <c r="AC604" s="74">
        <f t="shared" si="62"/>
        <v>0.10074178842705928</v>
      </c>
      <c r="AD604" s="74">
        <f t="shared" si="63"/>
        <v>0.1350398363479759</v>
      </c>
      <c r="AE604" s="75">
        <f t="shared" si="64"/>
        <v>1.0</v>
      </c>
    </row>
    <row r="605" spans="8:8" ht="15.75" hidden="1">
      <c r="A605" s="67">
        <v>52735.0</v>
      </c>
      <c r="B605" s="68">
        <v>4.0</v>
      </c>
      <c r="C605" s="68">
        <v>51.0</v>
      </c>
      <c r="D605" s="69" t="s">
        <v>57</v>
      </c>
      <c r="E605" s="68">
        <v>5108.0</v>
      </c>
      <c r="F605" s="69" t="s">
        <v>537</v>
      </c>
      <c r="G605" s="68">
        <v>510808.0</v>
      </c>
      <c r="H605" s="69" t="s">
        <v>641</v>
      </c>
      <c r="I605" s="68">
        <v>5.108082013E9</v>
      </c>
      <c r="J605" s="69" t="s">
        <v>653</v>
      </c>
      <c r="K605" s="70">
        <v>8.61973E8</v>
      </c>
      <c r="L605" s="71">
        <v>7.3704E7</v>
      </c>
      <c r="M605" s="71">
        <v>1119000.0</v>
      </c>
      <c r="N605" s="71">
        <v>2880000.0</v>
      </c>
      <c r="O605" s="71"/>
      <c r="P605" s="71"/>
      <c r="Q605" s="71">
        <v>1500000.0</v>
      </c>
      <c r="R605" s="71"/>
      <c r="S605" s="71"/>
      <c r="T605" s="71"/>
      <c r="U605" s="71"/>
      <c r="V605" s="71"/>
      <c r="W605" s="71"/>
      <c r="X605" s="71">
        <v>3000000.0</v>
      </c>
      <c r="Y605" s="71">
        <v>4075000.0</v>
      </c>
      <c r="Z605" s="72">
        <f t="shared" si="59"/>
        <v>1.2574E7</v>
      </c>
      <c r="AA605" s="73">
        <f t="shared" si="60"/>
        <v>6.113E7</v>
      </c>
      <c r="AB605" s="74">
        <f t="shared" si="61"/>
        <v>0.829398675784218</v>
      </c>
      <c r="AC605" s="74">
        <f t="shared" si="62"/>
        <v>0.0855061585455693</v>
      </c>
      <c r="AD605" s="74">
        <f t="shared" si="63"/>
        <v>0.17060132421578206</v>
      </c>
      <c r="AE605" s="75">
        <f t="shared" si="64"/>
        <v>1.0</v>
      </c>
    </row>
    <row r="606" spans="8:8" s="78" ht="15.75" hidden="1" customFormat="1">
      <c r="A606" s="79">
        <v>52736.0</v>
      </c>
      <c r="B606" s="80">
        <v>4.0</v>
      </c>
      <c r="C606" s="80">
        <v>51.0</v>
      </c>
      <c r="D606" s="81" t="s">
        <v>57</v>
      </c>
      <c r="E606" s="80">
        <v>5108.0</v>
      </c>
      <c r="F606" s="81" t="s">
        <v>537</v>
      </c>
      <c r="G606" s="80">
        <v>510809.0</v>
      </c>
      <c r="H606" s="81" t="s">
        <v>654</v>
      </c>
      <c r="I606" s="80">
        <v>5.108092001E9</v>
      </c>
      <c r="J606" s="81" t="s">
        <v>655</v>
      </c>
      <c r="K606" s="82">
        <v>1.142468E9</v>
      </c>
      <c r="L606" s="83">
        <v>9.14E7</v>
      </c>
      <c r="M606" s="83"/>
      <c r="N606" s="83">
        <v>5440000.0</v>
      </c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91">
        <f t="shared" si="59"/>
        <v>5440000.0</v>
      </c>
      <c r="AA606" s="92">
        <f t="shared" si="60"/>
        <v>8.596E7</v>
      </c>
      <c r="AB606" s="84">
        <f t="shared" si="61"/>
        <v>0.9404814004376367</v>
      </c>
      <c r="AC606" s="84">
        <f t="shared" si="62"/>
        <v>0.08000224076297979</v>
      </c>
      <c r="AD606" s="84">
        <f t="shared" si="63"/>
        <v>0.05951859956236324</v>
      </c>
      <c r="AE606" s="85">
        <f t="shared" si="64"/>
        <v>1.0000000000000002</v>
      </c>
    </row>
    <row r="607" spans="8:8" ht="15.75" hidden="1">
      <c r="A607" s="67">
        <v>52737.0</v>
      </c>
      <c r="B607" s="68">
        <v>4.0</v>
      </c>
      <c r="C607" s="68">
        <v>51.0</v>
      </c>
      <c r="D607" s="69" t="s">
        <v>57</v>
      </c>
      <c r="E607" s="68">
        <v>5108.0</v>
      </c>
      <c r="F607" s="69" t="s">
        <v>537</v>
      </c>
      <c r="G607" s="68">
        <v>510809.0</v>
      </c>
      <c r="H607" s="69" t="s">
        <v>654</v>
      </c>
      <c r="I607" s="68">
        <v>5.108092002E9</v>
      </c>
      <c r="J607" s="69" t="s">
        <v>656</v>
      </c>
      <c r="K607" s="70">
        <v>9.12419E8</v>
      </c>
      <c r="L607" s="71">
        <v>7.3E7</v>
      </c>
      <c r="M607" s="71">
        <v>900000.0</v>
      </c>
      <c r="N607" s="71">
        <v>1.188E7</v>
      </c>
      <c r="O607" s="71"/>
      <c r="P607" s="71"/>
      <c r="Q607" s="71"/>
      <c r="R607" s="71"/>
      <c r="S607" s="71"/>
      <c r="T607" s="71"/>
      <c r="U607" s="71"/>
      <c r="V607" s="71"/>
      <c r="W607" s="71">
        <v>4200000.0</v>
      </c>
      <c r="X607" s="71"/>
      <c r="Y607" s="71">
        <v>9490000.0</v>
      </c>
      <c r="Z607" s="72">
        <f t="shared" si="59"/>
        <v>2.647E7</v>
      </c>
      <c r="AA607" s="73">
        <f t="shared" si="60"/>
        <v>4.653E7</v>
      </c>
      <c r="AB607" s="74">
        <f t="shared" si="61"/>
        <v>0.6373972602739726</v>
      </c>
      <c r="AC607" s="74">
        <f t="shared" si="62"/>
        <v>0.08000710200028714</v>
      </c>
      <c r="AD607" s="74">
        <f t="shared" si="63"/>
        <v>0.3626027397260274</v>
      </c>
      <c r="AE607" s="75">
        <f t="shared" si="64"/>
        <v>1.0</v>
      </c>
    </row>
    <row r="608" spans="8:8" ht="15.75" hidden="1">
      <c r="A608" s="67">
        <v>52738.0</v>
      </c>
      <c r="B608" s="68">
        <v>4.0</v>
      </c>
      <c r="C608" s="68">
        <v>51.0</v>
      </c>
      <c r="D608" s="69" t="s">
        <v>57</v>
      </c>
      <c r="E608" s="68">
        <v>5108.0</v>
      </c>
      <c r="F608" s="69" t="s">
        <v>537</v>
      </c>
      <c r="G608" s="68">
        <v>510809.0</v>
      </c>
      <c r="H608" s="69" t="s">
        <v>654</v>
      </c>
      <c r="I608" s="68">
        <v>5.108092003E9</v>
      </c>
      <c r="J608" s="69" t="s">
        <v>657</v>
      </c>
      <c r="K608" s="70">
        <v>1.181259E9</v>
      </c>
      <c r="L608" s="71">
        <v>9.46E7</v>
      </c>
      <c r="M608" s="71">
        <v>4.2038E7</v>
      </c>
      <c r="N608" s="71"/>
      <c r="O608" s="71"/>
      <c r="P608" s="71"/>
      <c r="Q608" s="71">
        <v>1782000.0</v>
      </c>
      <c r="R608" s="71"/>
      <c r="S608" s="71"/>
      <c r="T608" s="71"/>
      <c r="U608" s="71"/>
      <c r="V608" s="71"/>
      <c r="W608" s="71">
        <v>1.82996E7</v>
      </c>
      <c r="X608" s="71"/>
      <c r="Y608" s="71">
        <v>705000.0</v>
      </c>
      <c r="Z608" s="72">
        <f t="shared" si="59"/>
        <v>6.28246E7</v>
      </c>
      <c r="AA608" s="73">
        <f t="shared" si="60"/>
        <v>3.17754E7</v>
      </c>
      <c r="AB608" s="74">
        <f t="shared" si="61"/>
        <v>0.335892177589852</v>
      </c>
      <c r="AC608" s="74">
        <f t="shared" si="62"/>
        <v>0.08008404592049669</v>
      </c>
      <c r="AD608" s="74">
        <f t="shared" si="63"/>
        <v>0.664107822410148</v>
      </c>
      <c r="AE608" s="75">
        <f t="shared" si="64"/>
        <v>1.0</v>
      </c>
    </row>
    <row r="609" spans="8:8" ht="15.75" hidden="1">
      <c r="A609" s="67">
        <v>52739.0</v>
      </c>
      <c r="B609" s="68">
        <v>4.0</v>
      </c>
      <c r="C609" s="68">
        <v>51.0</v>
      </c>
      <c r="D609" s="69" t="s">
        <v>57</v>
      </c>
      <c r="E609" s="68">
        <v>5108.0</v>
      </c>
      <c r="F609" s="69" t="s">
        <v>537</v>
      </c>
      <c r="G609" s="68">
        <v>510809.0</v>
      </c>
      <c r="H609" s="69" t="s">
        <v>654</v>
      </c>
      <c r="I609" s="68">
        <v>5.108092004E9</v>
      </c>
      <c r="J609" s="69" t="s">
        <v>658</v>
      </c>
      <c r="K609" s="70">
        <v>1.091085E9</v>
      </c>
      <c r="L609" s="71">
        <v>8.9587E7</v>
      </c>
      <c r="M609" s="71">
        <v>50000.0</v>
      </c>
      <c r="N609" s="71">
        <v>1.403E7</v>
      </c>
      <c r="O609" s="71">
        <v>5590500.0</v>
      </c>
      <c r="P609" s="71"/>
      <c r="Q609" s="71"/>
      <c r="R609" s="71"/>
      <c r="S609" s="71"/>
      <c r="T609" s="71"/>
      <c r="U609" s="71"/>
      <c r="V609" s="71"/>
      <c r="W609" s="71"/>
      <c r="X609" s="71"/>
      <c r="Y609" s="71">
        <v>887500.0</v>
      </c>
      <c r="Z609" s="72">
        <f t="shared" si="59"/>
        <v>2.0558E7</v>
      </c>
      <c r="AA609" s="73">
        <f t="shared" si="60"/>
        <v>6.9029E7</v>
      </c>
      <c r="AB609" s="74">
        <f t="shared" si="61"/>
        <v>0.7705247413129137</v>
      </c>
      <c r="AC609" s="74">
        <f t="shared" si="62"/>
        <v>0.08210817672317006</v>
      </c>
      <c r="AD609" s="74">
        <f t="shared" si="63"/>
        <v>0.2294752586870863</v>
      </c>
      <c r="AE609" s="75">
        <f t="shared" si="64"/>
        <v>1.0</v>
      </c>
    </row>
    <row r="610" spans="8:8" ht="15.75" hidden="1">
      <c r="A610" s="67">
        <v>52740.0</v>
      </c>
      <c r="B610" s="68">
        <v>4.0</v>
      </c>
      <c r="C610" s="68">
        <v>51.0</v>
      </c>
      <c r="D610" s="69" t="s">
        <v>57</v>
      </c>
      <c r="E610" s="68">
        <v>5108.0</v>
      </c>
      <c r="F610" s="69" t="s">
        <v>537</v>
      </c>
      <c r="G610" s="68">
        <v>510809.0</v>
      </c>
      <c r="H610" s="69" t="s">
        <v>654</v>
      </c>
      <c r="I610" s="68">
        <v>5.108092005E9</v>
      </c>
      <c r="J610" s="69" t="s">
        <v>659</v>
      </c>
      <c r="K610" s="70">
        <v>1.325317E9</v>
      </c>
      <c r="L610" s="71">
        <v>1.07116E8</v>
      </c>
      <c r="M610" s="71">
        <v>1147500.0</v>
      </c>
      <c r="N610" s="71"/>
      <c r="O610" s="71"/>
      <c r="P610" s="71"/>
      <c r="Q610" s="71"/>
      <c r="R610" s="71"/>
      <c r="S610" s="71">
        <v>2705000.0</v>
      </c>
      <c r="T610" s="71"/>
      <c r="U610" s="71"/>
      <c r="V610" s="71"/>
      <c r="W610" s="71"/>
      <c r="X610" s="71">
        <v>500000.0</v>
      </c>
      <c r="Y610" s="71">
        <v>2845000.0</v>
      </c>
      <c r="Z610" s="72">
        <f t="shared" si="59"/>
        <v>7197500.0</v>
      </c>
      <c r="AA610" s="73">
        <f t="shared" si="60"/>
        <v>9.99185E7</v>
      </c>
      <c r="AB610" s="74">
        <f t="shared" si="61"/>
        <v>0.9328064901602001</v>
      </c>
      <c r="AC610" s="74">
        <f t="shared" si="62"/>
        <v>0.08082292764674413</v>
      </c>
      <c r="AD610" s="74">
        <f t="shared" si="63"/>
        <v>0.06719350983979984</v>
      </c>
      <c r="AE610" s="75">
        <f t="shared" si="64"/>
        <v>0.9999999999999998</v>
      </c>
    </row>
    <row r="611" spans="8:8" ht="15.75" hidden="1">
      <c r="A611" s="67">
        <v>52741.0</v>
      </c>
      <c r="B611" s="68">
        <v>4.0</v>
      </c>
      <c r="C611" s="68">
        <v>51.0</v>
      </c>
      <c r="D611" s="69" t="s">
        <v>57</v>
      </c>
      <c r="E611" s="68">
        <v>5108.0</v>
      </c>
      <c r="F611" s="69" t="s">
        <v>537</v>
      </c>
      <c r="G611" s="68">
        <v>510809.0</v>
      </c>
      <c r="H611" s="69" t="s">
        <v>654</v>
      </c>
      <c r="I611" s="68">
        <v>5.108092006E9</v>
      </c>
      <c r="J611" s="69" t="s">
        <v>654</v>
      </c>
      <c r="K611" s="70">
        <v>1.160566E9</v>
      </c>
      <c r="L611" s="71">
        <v>9.0E7</v>
      </c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2">
        <f t="shared" si="59"/>
        <v>0.0</v>
      </c>
      <c r="AA611" s="73">
        <f t="shared" si="60"/>
        <v>9.0E7</v>
      </c>
      <c r="AB611" s="74">
        <f t="shared" si="61"/>
        <v>1.0</v>
      </c>
      <c r="AC611" s="74">
        <f t="shared" si="62"/>
        <v>0.07754836864081836</v>
      </c>
      <c r="AD611" s="74">
        <f t="shared" si="63"/>
        <v>0.0</v>
      </c>
      <c r="AE611" s="75">
        <f t="shared" si="64"/>
        <v>1.0</v>
      </c>
    </row>
    <row r="612" spans="8:8" ht="15.75" hidden="1">
      <c r="A612" s="67">
        <v>52742.0</v>
      </c>
      <c r="B612" s="68">
        <v>4.0</v>
      </c>
      <c r="C612" s="68">
        <v>51.0</v>
      </c>
      <c r="D612" s="69" t="s">
        <v>57</v>
      </c>
      <c r="E612" s="68">
        <v>5108.0</v>
      </c>
      <c r="F612" s="69" t="s">
        <v>537</v>
      </c>
      <c r="G612" s="68">
        <v>510809.0</v>
      </c>
      <c r="H612" s="69" t="s">
        <v>654</v>
      </c>
      <c r="I612" s="68">
        <v>5.108092007E9</v>
      </c>
      <c r="J612" s="69" t="s">
        <v>660</v>
      </c>
      <c r="K612" s="70">
        <v>1.009261E9</v>
      </c>
      <c r="L612" s="71">
        <v>8.0741E7</v>
      </c>
      <c r="M612" s="71"/>
      <c r="N612" s="71">
        <v>8455000.0</v>
      </c>
      <c r="O612" s="71"/>
      <c r="P612" s="71"/>
      <c r="Q612" s="71">
        <v>2250000.0</v>
      </c>
      <c r="R612" s="71"/>
      <c r="S612" s="71"/>
      <c r="T612" s="71"/>
      <c r="U612" s="71"/>
      <c r="V612" s="71"/>
      <c r="W612" s="71">
        <v>2.0E7</v>
      </c>
      <c r="X612" s="71"/>
      <c r="Y612" s="71">
        <v>760000.0</v>
      </c>
      <c r="Z612" s="72">
        <f t="shared" si="59"/>
        <v>3.1465E7</v>
      </c>
      <c r="AA612" s="73">
        <f t="shared" si="60"/>
        <v>4.9276E7</v>
      </c>
      <c r="AB612" s="74">
        <f t="shared" si="61"/>
        <v>0.6102971228991466</v>
      </c>
      <c r="AC612" s="74">
        <f t="shared" si="62"/>
        <v>0.0800001188988775</v>
      </c>
      <c r="AD612" s="74">
        <f t="shared" si="63"/>
        <v>0.38970287710085333</v>
      </c>
      <c r="AE612" s="75">
        <f t="shared" si="64"/>
        <v>1.0</v>
      </c>
    </row>
    <row r="613" spans="8:8" ht="15.75" hidden="1">
      <c r="A613" s="67">
        <v>52743.0</v>
      </c>
      <c r="B613" s="68">
        <v>4.0</v>
      </c>
      <c r="C613" s="68">
        <v>51.0</v>
      </c>
      <c r="D613" s="69" t="s">
        <v>57</v>
      </c>
      <c r="E613" s="68">
        <v>5108.0</v>
      </c>
      <c r="F613" s="69" t="s">
        <v>537</v>
      </c>
      <c r="G613" s="68">
        <v>510809.0</v>
      </c>
      <c r="H613" s="69" t="s">
        <v>654</v>
      </c>
      <c r="I613" s="68">
        <v>5.108092008E9</v>
      </c>
      <c r="J613" s="69" t="s">
        <v>661</v>
      </c>
      <c r="K613" s="70">
        <v>9.68888E8</v>
      </c>
      <c r="L613" s="71">
        <v>7.62869E7</v>
      </c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2">
        <f t="shared" si="59"/>
        <v>0.0</v>
      </c>
      <c r="AA613" s="73">
        <f t="shared" si="60"/>
        <v>7.62869E7</v>
      </c>
      <c r="AB613" s="74">
        <f t="shared" si="61"/>
        <v>1.0</v>
      </c>
      <c r="AC613" s="74">
        <f t="shared" si="62"/>
        <v>0.0787365515931666</v>
      </c>
      <c r="AD613" s="74">
        <f t="shared" si="63"/>
        <v>0.0</v>
      </c>
      <c r="AE613" s="75">
        <f t="shared" si="64"/>
        <v>1.0</v>
      </c>
    </row>
    <row r="614" spans="8:8" ht="15.75" hidden="1">
      <c r="A614" s="67">
        <v>52744.0</v>
      </c>
      <c r="B614" s="68">
        <v>4.0</v>
      </c>
      <c r="C614" s="68">
        <v>51.0</v>
      </c>
      <c r="D614" s="69" t="s">
        <v>57</v>
      </c>
      <c r="E614" s="68">
        <v>5108.0</v>
      </c>
      <c r="F614" s="69" t="s">
        <v>537</v>
      </c>
      <c r="G614" s="68">
        <v>510809.0</v>
      </c>
      <c r="H614" s="69" t="s">
        <v>654</v>
      </c>
      <c r="I614" s="68">
        <v>5.108092009E9</v>
      </c>
      <c r="J614" s="69" t="s">
        <v>662</v>
      </c>
      <c r="K614" s="70">
        <v>9.16937E8</v>
      </c>
      <c r="L614" s="71">
        <v>7.335496E7</v>
      </c>
      <c r="M614" s="71"/>
      <c r="N614" s="71"/>
      <c r="O614" s="71"/>
      <c r="P614" s="71"/>
      <c r="Q614" s="71"/>
      <c r="R614" s="71"/>
      <c r="S614" s="71"/>
      <c r="T614" s="71"/>
      <c r="U614" s="71">
        <v>1320000.0</v>
      </c>
      <c r="V614" s="71"/>
      <c r="W614" s="71"/>
      <c r="X614" s="71"/>
      <c r="Y614" s="71"/>
      <c r="Z614" s="72">
        <f t="shared" si="59"/>
        <v>1320000.0</v>
      </c>
      <c r="AA614" s="73">
        <f t="shared" si="60"/>
        <v>7.203496E7</v>
      </c>
      <c r="AB614" s="74">
        <f t="shared" si="61"/>
        <v>0.9820053067986132</v>
      </c>
      <c r="AC614" s="74">
        <f t="shared" si="62"/>
        <v>0.08</v>
      </c>
      <c r="AD614" s="74">
        <f t="shared" si="63"/>
        <v>0.017994693201386792</v>
      </c>
      <c r="AE614" s="75">
        <f t="shared" si="64"/>
        <v>0.9999999999999998</v>
      </c>
    </row>
    <row r="615" spans="8:8" ht="15.75" hidden="1">
      <c r="A615" s="67">
        <v>52745.0</v>
      </c>
      <c r="B615" s="68">
        <v>4.0</v>
      </c>
      <c r="C615" s="68">
        <v>51.0</v>
      </c>
      <c r="D615" s="69" t="s">
        <v>57</v>
      </c>
      <c r="E615" s="68">
        <v>5108.0</v>
      </c>
      <c r="F615" s="69" t="s">
        <v>537</v>
      </c>
      <c r="G615" s="68">
        <v>510809.0</v>
      </c>
      <c r="H615" s="69" t="s">
        <v>654</v>
      </c>
      <c r="I615" s="68">
        <v>5.10809201E9</v>
      </c>
      <c r="J615" s="69" t="s">
        <v>663</v>
      </c>
      <c r="K615" s="70">
        <v>1.10031E9</v>
      </c>
      <c r="L615" s="71">
        <v>8.90953E7</v>
      </c>
      <c r="M615" s="71">
        <v>3066000.0</v>
      </c>
      <c r="N615" s="71"/>
      <c r="O615" s="71"/>
      <c r="P615" s="71"/>
      <c r="Q615" s="71"/>
      <c r="R615" s="71"/>
      <c r="S615" s="71"/>
      <c r="T615" s="71"/>
      <c r="U615" s="71">
        <v>1.2312E7</v>
      </c>
      <c r="V615" s="71"/>
      <c r="W615" s="71"/>
      <c r="X615" s="71"/>
      <c r="Y615" s="71">
        <v>1.1741E7</v>
      </c>
      <c r="Z615" s="72">
        <f t="shared" si="59"/>
        <v>2.7119E7</v>
      </c>
      <c r="AA615" s="73">
        <f t="shared" si="60"/>
        <v>6.19763E7</v>
      </c>
      <c r="AB615" s="74">
        <f t="shared" si="61"/>
        <v>0.6956180629056752</v>
      </c>
      <c r="AC615" s="74">
        <f t="shared" si="62"/>
        <v>0.08097290763512101</v>
      </c>
      <c r="AD615" s="74">
        <f t="shared" si="63"/>
        <v>0.3043819370943248</v>
      </c>
      <c r="AE615" s="75">
        <f t="shared" si="64"/>
        <v>1.0</v>
      </c>
    </row>
    <row r="616" spans="8:8" s="55" ht="15.75" hidden="1" customFormat="1">
      <c r="A616" s="56">
        <v>52746.0</v>
      </c>
      <c r="B616" s="57">
        <v>4.0</v>
      </c>
      <c r="C616" s="57">
        <v>51.0</v>
      </c>
      <c r="D616" s="58" t="s">
        <v>57</v>
      </c>
      <c r="E616" s="57">
        <v>5171.0</v>
      </c>
      <c r="F616" s="58" t="s">
        <v>664</v>
      </c>
      <c r="G616" s="57">
        <v>517101.0</v>
      </c>
      <c r="H616" s="58" t="s">
        <v>665</v>
      </c>
      <c r="I616" s="57">
        <v>5.171012007E9</v>
      </c>
      <c r="J616" s="58" t="s">
        <v>666</v>
      </c>
      <c r="K616" s="59">
        <v>1.444461E9</v>
      </c>
      <c r="L616" s="60">
        <v>2.10762308E8</v>
      </c>
      <c r="M616" s="60">
        <v>0.0</v>
      </c>
      <c r="N616" s="60">
        <v>0.0</v>
      </c>
      <c r="O616" s="60">
        <v>0.0</v>
      </c>
      <c r="P616" s="60">
        <v>2.1384E7</v>
      </c>
      <c r="Q616" s="60">
        <v>1.0678E7</v>
      </c>
      <c r="R616" s="60">
        <v>4.99808E7</v>
      </c>
      <c r="S616" s="60">
        <v>0.0</v>
      </c>
      <c r="T616" s="60">
        <v>4086500.0</v>
      </c>
      <c r="U616" s="60">
        <v>0.0</v>
      </c>
      <c r="V616" s="60">
        <v>0.0</v>
      </c>
      <c r="W616" s="60">
        <v>0.0</v>
      </c>
      <c r="X616" s="60">
        <v>0.0</v>
      </c>
      <c r="Y616" s="60">
        <v>1.0472E7</v>
      </c>
      <c r="Z616" s="61">
        <f t="shared" si="59"/>
        <v>9.66013E7</v>
      </c>
      <c r="AA616" s="62">
        <f t="shared" si="60"/>
        <v>1.14161008E8</v>
      </c>
      <c r="AB616" s="63">
        <f t="shared" si="61"/>
        <v>0.5416576098606778</v>
      </c>
      <c r="AC616" s="63">
        <f t="shared" si="62"/>
        <v>0.14591069471588364</v>
      </c>
      <c r="AD616" s="63">
        <f t="shared" si="63"/>
        <v>0.45834239013932226</v>
      </c>
      <c r="AE616" s="64">
        <f t="shared" si="64"/>
        <v>1.0</v>
      </c>
    </row>
    <row r="617" spans="8:8" ht="15.75" hidden="1">
      <c r="A617" s="67">
        <v>52747.0</v>
      </c>
      <c r="B617" s="68">
        <v>4.0</v>
      </c>
      <c r="C617" s="68">
        <v>51.0</v>
      </c>
      <c r="D617" s="69" t="s">
        <v>57</v>
      </c>
      <c r="E617" s="68">
        <v>5171.0</v>
      </c>
      <c r="F617" s="69" t="s">
        <v>664</v>
      </c>
      <c r="G617" s="68">
        <v>517101.0</v>
      </c>
      <c r="H617" s="69" t="s">
        <v>665</v>
      </c>
      <c r="I617" s="68">
        <v>5.171012008E9</v>
      </c>
      <c r="J617" s="69" t="s">
        <v>667</v>
      </c>
      <c r="K617" s="70">
        <v>1.826191E9</v>
      </c>
      <c r="L617" s="71">
        <v>2.8369E8</v>
      </c>
      <c r="M617" s="71">
        <v>0.0</v>
      </c>
      <c r="N617" s="71">
        <v>0.0</v>
      </c>
      <c r="O617" s="71">
        <v>0.0</v>
      </c>
      <c r="P617" s="71">
        <v>7900625.0</v>
      </c>
      <c r="Q617" s="71">
        <v>8.59E7</v>
      </c>
      <c r="R617" s="71">
        <v>3660000.0</v>
      </c>
      <c r="S617" s="71">
        <v>0.0</v>
      </c>
      <c r="T617" s="71">
        <v>0.0</v>
      </c>
      <c r="U617" s="71">
        <v>0.0</v>
      </c>
      <c r="V617" s="71">
        <v>0.0</v>
      </c>
      <c r="W617" s="71">
        <v>0.0</v>
      </c>
      <c r="X617" s="71">
        <v>0.0</v>
      </c>
      <c r="Y617" s="71">
        <v>1.1856275E7</v>
      </c>
      <c r="Z617" s="72">
        <f t="shared" si="59"/>
        <v>1.093169E8</v>
      </c>
      <c r="AA617" s="73">
        <f t="shared" si="60"/>
        <v>1.743731E8</v>
      </c>
      <c r="AB617" s="74">
        <f t="shared" si="61"/>
        <v>0.6146607212097712</v>
      </c>
      <c r="AC617" s="74">
        <f t="shared" si="62"/>
        <v>0.1553451966415342</v>
      </c>
      <c r="AD617" s="74">
        <f t="shared" si="63"/>
        <v>0.3853392787902288</v>
      </c>
      <c r="AE617" s="75">
        <f t="shared" si="64"/>
        <v>1.0</v>
      </c>
    </row>
    <row r="618" spans="8:8" ht="15.75" hidden="1">
      <c r="A618" s="67">
        <v>52748.0</v>
      </c>
      <c r="B618" s="68">
        <v>4.0</v>
      </c>
      <c r="C618" s="68">
        <v>51.0</v>
      </c>
      <c r="D618" s="69" t="s">
        <v>57</v>
      </c>
      <c r="E618" s="68">
        <v>5171.0</v>
      </c>
      <c r="F618" s="69" t="s">
        <v>664</v>
      </c>
      <c r="G618" s="68">
        <v>517101.0</v>
      </c>
      <c r="H618" s="69" t="s">
        <v>665</v>
      </c>
      <c r="I618" s="68">
        <v>5.171012009E9</v>
      </c>
      <c r="J618" s="69" t="s">
        <v>668</v>
      </c>
      <c r="K618" s="70">
        <v>1.071499E9</v>
      </c>
      <c r="L618" s="71">
        <v>9.3768E7</v>
      </c>
      <c r="M618" s="71">
        <v>0.0</v>
      </c>
      <c r="N618" s="71">
        <v>0.0</v>
      </c>
      <c r="O618" s="71">
        <v>0.0</v>
      </c>
      <c r="P618" s="71">
        <v>2.11E7</v>
      </c>
      <c r="Q618" s="71">
        <v>1.9059E7</v>
      </c>
      <c r="R618" s="71">
        <v>0.0</v>
      </c>
      <c r="S618" s="71">
        <v>0.0</v>
      </c>
      <c r="T618" s="71">
        <v>0.0</v>
      </c>
      <c r="U618" s="71">
        <v>0.0</v>
      </c>
      <c r="V618" s="71">
        <v>0.0</v>
      </c>
      <c r="W618" s="71">
        <v>0.0</v>
      </c>
      <c r="X618" s="71">
        <v>0.0</v>
      </c>
      <c r="Y618" s="71">
        <v>105000.0</v>
      </c>
      <c r="Z618" s="72">
        <f t="shared" si="59"/>
        <v>4.0264E7</v>
      </c>
      <c r="AA618" s="73">
        <f t="shared" si="60"/>
        <v>5.3504E7</v>
      </c>
      <c r="AB618" s="74">
        <f t="shared" si="61"/>
        <v>0.5705997781759236</v>
      </c>
      <c r="AC618" s="74">
        <f t="shared" si="62"/>
        <v>0.0875110476071373</v>
      </c>
      <c r="AD618" s="74">
        <f t="shared" si="63"/>
        <v>0.42940022182407644</v>
      </c>
      <c r="AE618" s="75">
        <f t="shared" si="64"/>
        <v>1.0</v>
      </c>
    </row>
    <row r="619" spans="8:8" ht="15.75" hidden="1">
      <c r="A619" s="67">
        <v>52749.0</v>
      </c>
      <c r="B619" s="68">
        <v>4.0</v>
      </c>
      <c r="C619" s="68">
        <v>51.0</v>
      </c>
      <c r="D619" s="69" t="s">
        <v>57</v>
      </c>
      <c r="E619" s="68">
        <v>5171.0</v>
      </c>
      <c r="F619" s="69" t="s">
        <v>664</v>
      </c>
      <c r="G619" s="68">
        <v>517101.0</v>
      </c>
      <c r="H619" s="69" t="s">
        <v>665</v>
      </c>
      <c r="I619" s="68">
        <v>5.17101201E9</v>
      </c>
      <c r="J619" s="69" t="s">
        <v>669</v>
      </c>
      <c r="K619" s="70">
        <v>1.310193E9</v>
      </c>
      <c r="L619" s="71">
        <v>3.102854E8</v>
      </c>
      <c r="M619" s="71">
        <v>0.0</v>
      </c>
      <c r="N619" s="71">
        <v>0.0</v>
      </c>
      <c r="O619" s="71">
        <v>0.0</v>
      </c>
      <c r="P619" s="71">
        <v>1.854E7</v>
      </c>
      <c r="Q619" s="71">
        <v>6800000.0</v>
      </c>
      <c r="R619" s="71">
        <v>0.0</v>
      </c>
      <c r="S619" s="71">
        <v>0.0</v>
      </c>
      <c r="T619" s="71">
        <v>0.0</v>
      </c>
      <c r="U619" s="71">
        <v>0.0</v>
      </c>
      <c r="V619" s="71">
        <v>0.0</v>
      </c>
      <c r="W619" s="71">
        <v>0.0</v>
      </c>
      <c r="X619" s="71">
        <v>0.0</v>
      </c>
      <c r="Y619" s="71">
        <v>8020000.0</v>
      </c>
      <c r="Z619" s="72">
        <f t="shared" si="59"/>
        <v>3.336E7</v>
      </c>
      <c r="AA619" s="73">
        <f t="shared" si="60"/>
        <v>2.769254E8</v>
      </c>
      <c r="AB619" s="74">
        <f t="shared" si="61"/>
        <v>0.8924860789453838</v>
      </c>
      <c r="AC619" s="74">
        <f t="shared" si="62"/>
        <v>0.23682419307689784</v>
      </c>
      <c r="AD619" s="74">
        <f t="shared" si="63"/>
        <v>0.10751392105461617</v>
      </c>
      <c r="AE619" s="75">
        <f t="shared" si="64"/>
        <v>1.0</v>
      </c>
    </row>
    <row r="620" spans="8:8" s="78" ht="15.75" hidden="1" customFormat="1">
      <c r="A620" s="79">
        <v>52750.0</v>
      </c>
      <c r="B620" s="80">
        <v>4.0</v>
      </c>
      <c r="C620" s="80">
        <v>51.0</v>
      </c>
      <c r="D620" s="81" t="s">
        <v>57</v>
      </c>
      <c r="E620" s="80">
        <v>5171.0</v>
      </c>
      <c r="F620" s="81" t="s">
        <v>664</v>
      </c>
      <c r="G620" s="80">
        <v>517102.0</v>
      </c>
      <c r="H620" s="81" t="s">
        <v>670</v>
      </c>
      <c r="I620" s="80">
        <v>5.171022001E9</v>
      </c>
      <c r="J620" s="81" t="s">
        <v>671</v>
      </c>
      <c r="K620" s="82">
        <v>1.292177E9</v>
      </c>
      <c r="L620" s="83">
        <v>1.6529845E8</v>
      </c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91">
        <f t="shared" si="59"/>
        <v>0.0</v>
      </c>
      <c r="AA620" s="92">
        <f t="shared" si="60"/>
        <v>1.6529845E8</v>
      </c>
      <c r="AB620" s="84">
        <f t="shared" si="61"/>
        <v>1.0</v>
      </c>
      <c r="AC620" s="84">
        <f t="shared" si="62"/>
        <v>0.12792245180033385</v>
      </c>
      <c r="AD620" s="84">
        <f t="shared" si="63"/>
        <v>0.0</v>
      </c>
      <c r="AE620" s="85">
        <f t="shared" si="64"/>
        <v>1.0</v>
      </c>
    </row>
    <row r="621" spans="8:8" ht="15.75" hidden="1">
      <c r="A621" s="67">
        <v>52751.0</v>
      </c>
      <c r="B621" s="68">
        <v>4.0</v>
      </c>
      <c r="C621" s="68">
        <v>51.0</v>
      </c>
      <c r="D621" s="69" t="s">
        <v>57</v>
      </c>
      <c r="E621" s="68">
        <v>5171.0</v>
      </c>
      <c r="F621" s="69" t="s">
        <v>664</v>
      </c>
      <c r="G621" s="68">
        <v>517102.0</v>
      </c>
      <c r="H621" s="69" t="s">
        <v>670</v>
      </c>
      <c r="I621" s="68">
        <v>5.171022002E9</v>
      </c>
      <c r="J621" s="69" t="s">
        <v>672</v>
      </c>
      <c r="K621" s="70">
        <v>1.540956E9</v>
      </c>
      <c r="L621" s="71">
        <v>4.6475E8</v>
      </c>
      <c r="M621" s="71">
        <v>0.0</v>
      </c>
      <c r="N621" s="71">
        <v>0.0</v>
      </c>
      <c r="O621" s="71">
        <v>1.4E7</v>
      </c>
      <c r="P621" s="71">
        <v>5.0E7</v>
      </c>
      <c r="Q621" s="71">
        <v>3.64E7</v>
      </c>
      <c r="R621" s="71">
        <v>3500000.0</v>
      </c>
      <c r="S621" s="71">
        <v>0.0</v>
      </c>
      <c r="T621" s="71">
        <v>4500000.0</v>
      </c>
      <c r="U621" s="71">
        <v>0.0</v>
      </c>
      <c r="V621" s="71">
        <v>0.0</v>
      </c>
      <c r="W621" s="71">
        <v>0.0</v>
      </c>
      <c r="X621" s="71">
        <v>0.0</v>
      </c>
      <c r="Y621" s="71">
        <v>0.0</v>
      </c>
      <c r="Z621" s="72">
        <f t="shared" si="59"/>
        <v>1.084E8</v>
      </c>
      <c r="AA621" s="73">
        <f t="shared" si="60"/>
        <v>3.5635E8</v>
      </c>
      <c r="AB621" s="74">
        <f t="shared" si="61"/>
        <v>0.7667563206024745</v>
      </c>
      <c r="AC621" s="74">
        <f t="shared" si="62"/>
        <v>0.3015984882112143</v>
      </c>
      <c r="AD621" s="74">
        <f t="shared" si="63"/>
        <v>0.23324367939752555</v>
      </c>
      <c r="AE621" s="75">
        <f t="shared" si="64"/>
        <v>1.0000000000000009</v>
      </c>
    </row>
    <row r="622" spans="8:8" ht="15.75" hidden="1">
      <c r="A622" s="67">
        <v>52752.0</v>
      </c>
      <c r="B622" s="68">
        <v>4.0</v>
      </c>
      <c r="C622" s="68">
        <v>51.0</v>
      </c>
      <c r="D622" s="69" t="s">
        <v>57</v>
      </c>
      <c r="E622" s="68">
        <v>5171.0</v>
      </c>
      <c r="F622" s="69" t="s">
        <v>664</v>
      </c>
      <c r="G622" s="68">
        <v>517102.0</v>
      </c>
      <c r="H622" s="69" t="s">
        <v>670</v>
      </c>
      <c r="I622" s="68">
        <v>5.171022004E9</v>
      </c>
      <c r="J622" s="69" t="s">
        <v>673</v>
      </c>
      <c r="K622" s="70">
        <v>1.404017E9</v>
      </c>
      <c r="L622" s="71">
        <v>1.17695E8</v>
      </c>
      <c r="M622" s="71">
        <v>210000.0</v>
      </c>
      <c r="N622" s="71">
        <v>2.1038E7</v>
      </c>
      <c r="O622" s="71">
        <v>0.0</v>
      </c>
      <c r="P622" s="71">
        <v>1750000.0</v>
      </c>
      <c r="Q622" s="71">
        <v>1.0E7</v>
      </c>
      <c r="R622" s="71">
        <v>1300000.0</v>
      </c>
      <c r="S622" s="71">
        <v>0.0</v>
      </c>
      <c r="T622" s="71">
        <v>0.0</v>
      </c>
      <c r="U622" s="71">
        <v>0.0</v>
      </c>
      <c r="V622" s="71">
        <v>0.0</v>
      </c>
      <c r="W622" s="71">
        <v>7000000.0</v>
      </c>
      <c r="X622" s="71">
        <v>0.0</v>
      </c>
      <c r="Y622" s="71">
        <v>1.14E7</v>
      </c>
      <c r="Z622" s="72">
        <f t="shared" si="59"/>
        <v>5.2698E7</v>
      </c>
      <c r="AA622" s="73">
        <f t="shared" si="60"/>
        <v>6.4997E7</v>
      </c>
      <c r="AB622" s="74">
        <f t="shared" si="61"/>
        <v>0.5522494583457241</v>
      </c>
      <c r="AC622" s="74">
        <f t="shared" si="62"/>
        <v>0.08382733257503293</v>
      </c>
      <c r="AD622" s="74">
        <f t="shared" si="63"/>
        <v>0.44775054165427586</v>
      </c>
      <c r="AE622" s="75">
        <f t="shared" si="64"/>
        <v>1.0</v>
      </c>
    </row>
    <row r="623" spans="8:8" ht="15.75" hidden="1">
      <c r="A623" s="67">
        <v>52753.0</v>
      </c>
      <c r="B623" s="68">
        <v>4.0</v>
      </c>
      <c r="C623" s="68">
        <v>51.0</v>
      </c>
      <c r="D623" s="69" t="s">
        <v>57</v>
      </c>
      <c r="E623" s="68">
        <v>5171.0</v>
      </c>
      <c r="F623" s="69" t="s">
        <v>664</v>
      </c>
      <c r="G623" s="68">
        <v>517102.0</v>
      </c>
      <c r="H623" s="69" t="s">
        <v>670</v>
      </c>
      <c r="I623" s="68">
        <v>5.171022005E9</v>
      </c>
      <c r="J623" s="69" t="s">
        <v>674</v>
      </c>
      <c r="K623" s="70">
        <v>1.527434E9</v>
      </c>
      <c r="L623" s="71">
        <v>1.36925E8</v>
      </c>
      <c r="M623" s="71">
        <v>0.0</v>
      </c>
      <c r="N623" s="71">
        <v>0.0</v>
      </c>
      <c r="O623" s="71">
        <v>7875000.0</v>
      </c>
      <c r="P623" s="71">
        <v>750000.0</v>
      </c>
      <c r="Q623" s="71">
        <v>1.2E7</v>
      </c>
      <c r="R623" s="71">
        <v>0.0</v>
      </c>
      <c r="S623" s="71">
        <v>0.0</v>
      </c>
      <c r="T623" s="71">
        <v>0.0</v>
      </c>
      <c r="U623" s="71">
        <v>0.0</v>
      </c>
      <c r="V623" s="71">
        <v>0.0</v>
      </c>
      <c r="W623" s="71">
        <v>0.0</v>
      </c>
      <c r="X623" s="71">
        <v>0.0</v>
      </c>
      <c r="Y623" s="71">
        <v>4.4625E7</v>
      </c>
      <c r="Z623" s="72">
        <f t="shared" si="59"/>
        <v>6.525E7</v>
      </c>
      <c r="AA623" s="73">
        <f t="shared" si="60"/>
        <v>7.1675E7</v>
      </c>
      <c r="AB623" s="74">
        <f t="shared" si="61"/>
        <v>0.5234617491327369</v>
      </c>
      <c r="AC623" s="74">
        <f t="shared" si="62"/>
        <v>0.0896438078502901</v>
      </c>
      <c r="AD623" s="74">
        <f t="shared" si="63"/>
        <v>0.4765382508672631</v>
      </c>
      <c r="AE623" s="75">
        <f t="shared" si="64"/>
        <v>1.0</v>
      </c>
    </row>
    <row r="624" spans="8:8" ht="15.75" hidden="1">
      <c r="A624" s="67">
        <v>52754.0</v>
      </c>
      <c r="B624" s="68">
        <v>4.0</v>
      </c>
      <c r="C624" s="68">
        <v>51.0</v>
      </c>
      <c r="D624" s="69" t="s">
        <v>57</v>
      </c>
      <c r="E624" s="68">
        <v>5171.0</v>
      </c>
      <c r="F624" s="69" t="s">
        <v>664</v>
      </c>
      <c r="G624" s="68">
        <v>517102.0</v>
      </c>
      <c r="H624" s="69" t="s">
        <v>670</v>
      </c>
      <c r="I624" s="68">
        <v>5.171022007E9</v>
      </c>
      <c r="J624" s="69" t="s">
        <v>675</v>
      </c>
      <c r="K624" s="70">
        <v>1.384896E9</v>
      </c>
      <c r="L624" s="71">
        <v>1.69559E8</v>
      </c>
      <c r="M624" s="71">
        <v>210000.0</v>
      </c>
      <c r="N624" s="71">
        <v>2.1038E7</v>
      </c>
      <c r="O624" s="71">
        <v>0.0</v>
      </c>
      <c r="P624" s="71">
        <v>1750000.0</v>
      </c>
      <c r="Q624" s="71">
        <v>1.0E7</v>
      </c>
      <c r="R624" s="71">
        <v>1300000.0</v>
      </c>
      <c r="S624" s="71">
        <v>0.0</v>
      </c>
      <c r="T624" s="71">
        <v>0.0</v>
      </c>
      <c r="U624" s="71">
        <v>0.0</v>
      </c>
      <c r="V624" s="71">
        <v>0.0</v>
      </c>
      <c r="W624" s="71">
        <v>7000000.0</v>
      </c>
      <c r="X624" s="71">
        <v>0.0</v>
      </c>
      <c r="Y624" s="71">
        <v>1.14E7</v>
      </c>
      <c r="Z624" s="72">
        <f t="shared" si="59"/>
        <v>5.2698E7</v>
      </c>
      <c r="AA624" s="73">
        <f t="shared" si="60"/>
        <v>1.16861E8</v>
      </c>
      <c r="AB624" s="74">
        <f t="shared" si="61"/>
        <v>0.68920552727959</v>
      </c>
      <c r="AC624" s="74">
        <f t="shared" si="62"/>
        <v>0.12243446439299413</v>
      </c>
      <c r="AD624" s="74">
        <f t="shared" si="63"/>
        <v>0.31079447272041</v>
      </c>
      <c r="AE624" s="75">
        <f t="shared" si="64"/>
        <v>1.0</v>
      </c>
    </row>
    <row r="625" spans="8:8" ht="15.75" hidden="1">
      <c r="A625" s="67">
        <v>52755.0</v>
      </c>
      <c r="B625" s="68">
        <v>4.0</v>
      </c>
      <c r="C625" s="68">
        <v>51.0</v>
      </c>
      <c r="D625" s="69" t="s">
        <v>57</v>
      </c>
      <c r="E625" s="68">
        <v>5171.0</v>
      </c>
      <c r="F625" s="69" t="s">
        <v>664</v>
      </c>
      <c r="G625" s="68">
        <v>517102.0</v>
      </c>
      <c r="H625" s="69" t="s">
        <v>670</v>
      </c>
      <c r="I625" s="68">
        <v>5.171022008E9</v>
      </c>
      <c r="J625" s="69" t="s">
        <v>676</v>
      </c>
      <c r="K625" s="70">
        <v>1.145582E9</v>
      </c>
      <c r="L625" s="105">
        <v>1.7503689323E8</v>
      </c>
      <c r="M625" s="71">
        <v>2.16E7</v>
      </c>
      <c r="N625" s="71">
        <v>0.0</v>
      </c>
      <c r="O625" s="71">
        <v>0.0</v>
      </c>
      <c r="P625" s="71">
        <v>0.0</v>
      </c>
      <c r="Q625" s="71">
        <v>1.1745E7</v>
      </c>
      <c r="R625" s="71">
        <v>0.0</v>
      </c>
      <c r="S625" s="71">
        <v>0.0</v>
      </c>
      <c r="T625" s="71">
        <v>0.0</v>
      </c>
      <c r="U625" s="71">
        <v>0.0</v>
      </c>
      <c r="V625" s="71">
        <v>0.0</v>
      </c>
      <c r="W625" s="71">
        <v>0.0</v>
      </c>
      <c r="X625" s="71">
        <v>0.0</v>
      </c>
      <c r="Y625" s="71">
        <v>0.0</v>
      </c>
      <c r="Z625" s="72">
        <f t="shared" si="59"/>
        <v>3.3345E7</v>
      </c>
      <c r="AA625" s="73">
        <f t="shared" si="60"/>
        <v>1.4169189323E8</v>
      </c>
      <c r="AB625" s="74">
        <f t="shared" si="61"/>
        <v>0.8094973043415231</v>
      </c>
      <c r="AC625" s="74">
        <f t="shared" si="62"/>
        <v>0.15279298490199741</v>
      </c>
      <c r="AD625" s="74">
        <f t="shared" si="63"/>
        <v>0.19050269565847688</v>
      </c>
      <c r="AE625" s="75">
        <f t="shared" si="64"/>
        <v>1.0</v>
      </c>
    </row>
    <row r="626" spans="8:8" ht="15.75" hidden="1">
      <c r="A626" s="67">
        <v>52756.0</v>
      </c>
      <c r="B626" s="68">
        <v>4.0</v>
      </c>
      <c r="C626" s="68">
        <v>51.0</v>
      </c>
      <c r="D626" s="69" t="s">
        <v>57</v>
      </c>
      <c r="E626" s="68">
        <v>5171.0</v>
      </c>
      <c r="F626" s="69" t="s">
        <v>664</v>
      </c>
      <c r="G626" s="68">
        <v>517102.0</v>
      </c>
      <c r="H626" s="69" t="s">
        <v>670</v>
      </c>
      <c r="I626" s="68">
        <v>5.171022015E9</v>
      </c>
      <c r="J626" s="69" t="s">
        <v>677</v>
      </c>
      <c r="K626" s="70">
        <v>1.26825E9</v>
      </c>
      <c r="L626" s="71">
        <v>1.59718E8</v>
      </c>
      <c r="M626" s="71">
        <v>1500000.0</v>
      </c>
      <c r="N626" s="71">
        <v>0.0</v>
      </c>
      <c r="O626" s="71">
        <v>0.0</v>
      </c>
      <c r="P626" s="71">
        <v>7.48E7</v>
      </c>
      <c r="Q626" s="71">
        <v>1.714E7</v>
      </c>
      <c r="R626" s="71">
        <v>8330000.0</v>
      </c>
      <c r="S626" s="71">
        <v>0.0</v>
      </c>
      <c r="T626" s="71">
        <v>4500000.0</v>
      </c>
      <c r="U626" s="71">
        <v>0.0</v>
      </c>
      <c r="V626" s="71">
        <v>0.0</v>
      </c>
      <c r="W626" s="71">
        <v>0.0</v>
      </c>
      <c r="X626" s="71">
        <v>0.0</v>
      </c>
      <c r="Y626" s="71">
        <v>0.0</v>
      </c>
      <c r="Z626" s="72">
        <f t="shared" si="59"/>
        <v>1.0627E8</v>
      </c>
      <c r="AA626" s="73">
        <f t="shared" si="60"/>
        <v>5.3448E7</v>
      </c>
      <c r="AB626" s="74">
        <f t="shared" si="61"/>
        <v>0.33463980265217447</v>
      </c>
      <c r="AC626" s="74">
        <f t="shared" si="62"/>
        <v>0.1259357382219594</v>
      </c>
      <c r="AD626" s="74">
        <f t="shared" si="63"/>
        <v>0.6653601973478256</v>
      </c>
      <c r="AE626" s="75">
        <f t="shared" si="64"/>
        <v>1.0</v>
      </c>
    </row>
    <row r="627" spans="8:8" s="78" ht="15.75" hidden="1" customFormat="1">
      <c r="A627" s="79">
        <v>52757.0</v>
      </c>
      <c r="B627" s="80">
        <v>4.0</v>
      </c>
      <c r="C627" s="80">
        <v>51.0</v>
      </c>
      <c r="D627" s="81" t="s">
        <v>57</v>
      </c>
      <c r="E627" s="80">
        <v>5171.0</v>
      </c>
      <c r="F627" s="81" t="s">
        <v>664</v>
      </c>
      <c r="G627" s="80">
        <v>517103.0</v>
      </c>
      <c r="H627" s="81" t="s">
        <v>678</v>
      </c>
      <c r="I627" s="80">
        <v>5.171032001E9</v>
      </c>
      <c r="J627" s="81" t="s">
        <v>679</v>
      </c>
      <c r="K627" s="82">
        <v>1.429766E9</v>
      </c>
      <c r="L627" s="83">
        <v>1.17949584E8</v>
      </c>
      <c r="M627" s="83">
        <v>200000.0</v>
      </c>
      <c r="N627" s="83">
        <v>8760000.0</v>
      </c>
      <c r="O627" s="83">
        <v>0.0</v>
      </c>
      <c r="P627" s="83">
        <v>0.0</v>
      </c>
      <c r="Q627" s="83">
        <v>1600000.0</v>
      </c>
      <c r="R627" s="83">
        <v>75000.0</v>
      </c>
      <c r="S627" s="83">
        <v>0.0</v>
      </c>
      <c r="T627" s="83">
        <v>5704000.0</v>
      </c>
      <c r="U627" s="83">
        <v>0.0</v>
      </c>
      <c r="V627" s="83">
        <v>0.0</v>
      </c>
      <c r="W627" s="83">
        <v>0.0</v>
      </c>
      <c r="X627" s="83">
        <v>0.0</v>
      </c>
      <c r="Y627" s="83">
        <v>0.0</v>
      </c>
      <c r="Z627" s="91">
        <f t="shared" si="59"/>
        <v>1.6339E7</v>
      </c>
      <c r="AA627" s="92">
        <f t="shared" si="60"/>
        <v>1.01610584E8</v>
      </c>
      <c r="AB627" s="84">
        <f t="shared" si="61"/>
        <v>0.8614747127891523</v>
      </c>
      <c r="AC627" s="84">
        <f t="shared" si="62"/>
        <v>0.08249572587402414</v>
      </c>
      <c r="AD627" s="84">
        <f t="shared" si="63"/>
        <v>0.13852528721084764</v>
      </c>
      <c r="AE627" s="85">
        <f t="shared" si="64"/>
        <v>1.0</v>
      </c>
    </row>
    <row r="628" spans="8:8" ht="15.75" hidden="1">
      <c r="A628" s="67">
        <v>52758.0</v>
      </c>
      <c r="B628" s="68">
        <v>4.0</v>
      </c>
      <c r="C628" s="68">
        <v>51.0</v>
      </c>
      <c r="D628" s="69" t="s">
        <v>57</v>
      </c>
      <c r="E628" s="68">
        <v>5171.0</v>
      </c>
      <c r="F628" s="69" t="s">
        <v>664</v>
      </c>
      <c r="G628" s="68">
        <v>517103.0</v>
      </c>
      <c r="H628" s="69" t="s">
        <v>678</v>
      </c>
      <c r="I628" s="68">
        <v>5.171032002E9</v>
      </c>
      <c r="J628" s="69" t="s">
        <v>680</v>
      </c>
      <c r="K628" s="70">
        <v>1.956149E9</v>
      </c>
      <c r="L628" s="71">
        <v>1.2434E8</v>
      </c>
      <c r="M628" s="71">
        <v>0.0</v>
      </c>
      <c r="N628" s="71">
        <v>0.0</v>
      </c>
      <c r="O628" s="71">
        <v>7000000.0</v>
      </c>
      <c r="P628" s="71">
        <v>0.0</v>
      </c>
      <c r="Q628" s="71">
        <v>3600000.0</v>
      </c>
      <c r="R628" s="71">
        <v>3200000.0</v>
      </c>
      <c r="S628" s="71">
        <v>0.0</v>
      </c>
      <c r="T628" s="71">
        <v>0.0</v>
      </c>
      <c r="U628" s="71">
        <v>0.0</v>
      </c>
      <c r="V628" s="71">
        <v>0.0</v>
      </c>
      <c r="W628" s="71">
        <v>0.0</v>
      </c>
      <c r="X628" s="71">
        <v>0.0</v>
      </c>
      <c r="Y628" s="71">
        <v>1.6E7</v>
      </c>
      <c r="Z628" s="72">
        <f t="shared" si="59"/>
        <v>2.98E7</v>
      </c>
      <c r="AA628" s="73">
        <f t="shared" si="60"/>
        <v>9.454E7</v>
      </c>
      <c r="AB628" s="74">
        <f t="shared" si="61"/>
        <v>0.760334566511179</v>
      </c>
      <c r="AC628" s="74">
        <f t="shared" si="62"/>
        <v>0.06356366514002768</v>
      </c>
      <c r="AD628" s="74">
        <f t="shared" si="63"/>
        <v>0.23966543348882097</v>
      </c>
      <c r="AE628" s="75">
        <f t="shared" si="64"/>
        <v>1.0</v>
      </c>
    </row>
    <row r="629" spans="8:8" ht="15.75" hidden="1">
      <c r="A629" s="67">
        <v>52759.0</v>
      </c>
      <c r="B629" s="68">
        <v>4.0</v>
      </c>
      <c r="C629" s="68">
        <v>51.0</v>
      </c>
      <c r="D629" s="69" t="s">
        <v>57</v>
      </c>
      <c r="E629" s="68">
        <v>5171.0</v>
      </c>
      <c r="F629" s="69" t="s">
        <v>664</v>
      </c>
      <c r="G629" s="68">
        <v>517103.0</v>
      </c>
      <c r="H629" s="69" t="s">
        <v>678</v>
      </c>
      <c r="I629" s="68">
        <v>5.171032003E9</v>
      </c>
      <c r="J629" s="69" t="s">
        <v>681</v>
      </c>
      <c r="K629" s="70">
        <v>1.283748E9</v>
      </c>
      <c r="L629" s="71">
        <v>1.3574479E8</v>
      </c>
      <c r="M629" s="71">
        <v>0.0</v>
      </c>
      <c r="N629" s="71">
        <v>5.8665E7</v>
      </c>
      <c r="O629" s="71">
        <v>0.0</v>
      </c>
      <c r="P629" s="71">
        <v>1.19925E7</v>
      </c>
      <c r="Q629" s="71">
        <v>5356600.0</v>
      </c>
      <c r="R629" s="71">
        <v>0.0</v>
      </c>
      <c r="S629" s="71">
        <v>0.0</v>
      </c>
      <c r="T629" s="71">
        <v>0.0</v>
      </c>
      <c r="U629" s="71"/>
      <c r="V629" s="71"/>
      <c r="W629" s="71"/>
      <c r="X629" s="71"/>
      <c r="Y629" s="71">
        <v>3105000.0</v>
      </c>
      <c r="Z629" s="72">
        <f t="shared" si="59"/>
        <v>7.91191E7</v>
      </c>
      <c r="AA629" s="73">
        <f t="shared" si="60"/>
        <v>5.662569E7</v>
      </c>
      <c r="AB629" s="74">
        <f t="shared" si="61"/>
        <v>0.4171481645814915</v>
      </c>
      <c r="AC629" s="74">
        <f t="shared" si="62"/>
        <v>0.10574099433845272</v>
      </c>
      <c r="AD629" s="74">
        <f t="shared" si="63"/>
        <v>0.5828518354185085</v>
      </c>
      <c r="AE629" s="75">
        <f t="shared" si="64"/>
        <v>1.000000000000001</v>
      </c>
    </row>
    <row r="630" spans="8:8" ht="15.75" hidden="1">
      <c r="A630" s="67">
        <v>52760.0</v>
      </c>
      <c r="B630" s="68">
        <v>4.0</v>
      </c>
      <c r="C630" s="68">
        <v>51.0</v>
      </c>
      <c r="D630" s="69" t="s">
        <v>57</v>
      </c>
      <c r="E630" s="68">
        <v>5171.0</v>
      </c>
      <c r="F630" s="69" t="s">
        <v>664</v>
      </c>
      <c r="G630" s="68">
        <v>517103.0</v>
      </c>
      <c r="H630" s="69" t="s">
        <v>678</v>
      </c>
      <c r="I630" s="68">
        <v>5.171032004E9</v>
      </c>
      <c r="J630" s="69" t="s">
        <v>682</v>
      </c>
      <c r="K630" s="70">
        <v>1.125583E9</v>
      </c>
      <c r="L630" s="71">
        <v>2.21983E8</v>
      </c>
      <c r="M630" s="71">
        <v>0.0</v>
      </c>
      <c r="N630" s="71">
        <v>0.0</v>
      </c>
      <c r="O630" s="71">
        <v>0.0</v>
      </c>
      <c r="P630" s="71">
        <v>2.1E7</v>
      </c>
      <c r="Q630" s="71">
        <v>4.56E7</v>
      </c>
      <c r="R630" s="71">
        <v>2100000.0</v>
      </c>
      <c r="S630" s="71">
        <v>0.0</v>
      </c>
      <c r="T630" s="71">
        <v>0.0</v>
      </c>
      <c r="U630" s="71">
        <v>0.0</v>
      </c>
      <c r="V630" s="71">
        <v>0.0</v>
      </c>
      <c r="W630" s="71">
        <v>0.0</v>
      </c>
      <c r="X630" s="71">
        <v>0.0</v>
      </c>
      <c r="Y630" s="71">
        <v>1850000.0</v>
      </c>
      <c r="Z630" s="72">
        <f t="shared" si="59"/>
        <v>7.055E7</v>
      </c>
      <c r="AA630" s="73">
        <f t="shared" si="60"/>
        <v>1.51433E8</v>
      </c>
      <c r="AB630" s="74">
        <f t="shared" si="61"/>
        <v>0.6821828698594037</v>
      </c>
      <c r="AC630" s="74">
        <f t="shared" si="62"/>
        <v>0.19721602049782203</v>
      </c>
      <c r="AD630" s="74">
        <f t="shared" si="63"/>
        <v>0.31781713014059637</v>
      </c>
      <c r="AE630" s="75">
        <f t="shared" si="64"/>
        <v>1.0</v>
      </c>
    </row>
    <row r="631" spans="8:8" ht="15.75" hidden="1">
      <c r="A631" s="67">
        <v>52761.0</v>
      </c>
      <c r="B631" s="68">
        <v>4.0</v>
      </c>
      <c r="C631" s="68">
        <v>51.0</v>
      </c>
      <c r="D631" s="69" t="s">
        <v>57</v>
      </c>
      <c r="E631" s="68">
        <v>5171.0</v>
      </c>
      <c r="F631" s="69" t="s">
        <v>664</v>
      </c>
      <c r="G631" s="68">
        <v>517103.0</v>
      </c>
      <c r="H631" s="69" t="s">
        <v>678</v>
      </c>
      <c r="I631" s="68">
        <v>5.171032006E9</v>
      </c>
      <c r="J631" s="69" t="s">
        <v>683</v>
      </c>
      <c r="K631" s="70">
        <v>1.015225E9</v>
      </c>
      <c r="L631" s="71">
        <v>8.698E7</v>
      </c>
      <c r="M631" s="71">
        <v>0.0</v>
      </c>
      <c r="N631" s="71">
        <v>0.0</v>
      </c>
      <c r="O631" s="71">
        <v>1900000.0</v>
      </c>
      <c r="P631" s="71">
        <v>150000.0</v>
      </c>
      <c r="Q631" s="71">
        <v>0.0</v>
      </c>
      <c r="R631" s="71">
        <v>3550000.0</v>
      </c>
      <c r="S631" s="71">
        <v>0.0</v>
      </c>
      <c r="T631" s="71">
        <v>0.0</v>
      </c>
      <c r="U631" s="71">
        <v>0.0</v>
      </c>
      <c r="V631" s="71">
        <v>0.0</v>
      </c>
      <c r="W631" s="71">
        <v>0.0</v>
      </c>
      <c r="X631" s="71">
        <v>0.0</v>
      </c>
      <c r="Y631" s="71">
        <v>7860000.0</v>
      </c>
      <c r="Z631" s="72">
        <f t="shared" si="59"/>
        <v>1.346E7</v>
      </c>
      <c r="AA631" s="73">
        <f t="shared" si="60"/>
        <v>7.352E7</v>
      </c>
      <c r="AB631" s="74">
        <f t="shared" si="61"/>
        <v>0.8452517820188549</v>
      </c>
      <c r="AC631" s="74">
        <f t="shared" si="62"/>
        <v>0.0856755891551134</v>
      </c>
      <c r="AD631" s="74">
        <f t="shared" si="63"/>
        <v>0.1547482179811451</v>
      </c>
      <c r="AE631" s="75">
        <f t="shared" si="64"/>
        <v>1.0</v>
      </c>
    </row>
    <row r="632" spans="8:8" ht="15.75" hidden="1">
      <c r="A632" s="67">
        <v>52762.0</v>
      </c>
      <c r="B632" s="68">
        <v>4.0</v>
      </c>
      <c r="C632" s="68">
        <v>51.0</v>
      </c>
      <c r="D632" s="69" t="s">
        <v>57</v>
      </c>
      <c r="E632" s="68">
        <v>5171.0</v>
      </c>
      <c r="F632" s="69" t="s">
        <v>664</v>
      </c>
      <c r="G632" s="68">
        <v>517103.0</v>
      </c>
      <c r="H632" s="69" t="s">
        <v>678</v>
      </c>
      <c r="I632" s="68">
        <v>5.171032008E9</v>
      </c>
      <c r="J632" s="69" t="s">
        <v>684</v>
      </c>
      <c r="K632" s="70">
        <v>1.386347E9</v>
      </c>
      <c r="L632" s="71">
        <v>1.78950892E8</v>
      </c>
      <c r="M632" s="71">
        <v>0.0</v>
      </c>
      <c r="N632" s="71">
        <v>3.4932E7</v>
      </c>
      <c r="O632" s="71">
        <v>8250000.0</v>
      </c>
      <c r="P632" s="71"/>
      <c r="Q632" s="71">
        <v>8400000.0</v>
      </c>
      <c r="R632" s="71">
        <v>3520000.0</v>
      </c>
      <c r="S632" s="71"/>
      <c r="T632" s="71">
        <v>1.27E7</v>
      </c>
      <c r="U632" s="71"/>
      <c r="V632" s="71"/>
      <c r="W632" s="71"/>
      <c r="X632" s="71"/>
      <c r="Y632" s="71">
        <v>1.6335E7</v>
      </c>
      <c r="Z632" s="72">
        <f t="shared" si="59"/>
        <v>8.4137E7</v>
      </c>
      <c r="AA632" s="73">
        <f t="shared" si="60"/>
        <v>9.4813892E7</v>
      </c>
      <c r="AB632" s="74">
        <f t="shared" si="61"/>
        <v>0.5298319049451846</v>
      </c>
      <c r="AC632" s="74">
        <f t="shared" si="62"/>
        <v>0.1290808809049971</v>
      </c>
      <c r="AD632" s="74">
        <f t="shared" si="63"/>
        <v>0.4701680950548154</v>
      </c>
      <c r="AE632" s="75">
        <f t="shared" si="64"/>
        <v>1.0</v>
      </c>
    </row>
    <row r="633" spans="8:8" ht="15.75" hidden="1">
      <c r="A633" s="67">
        <v>52763.0</v>
      </c>
      <c r="B633" s="68">
        <v>4.0</v>
      </c>
      <c r="C633" s="68">
        <v>51.0</v>
      </c>
      <c r="D633" s="69" t="s">
        <v>57</v>
      </c>
      <c r="E633" s="68">
        <v>5171.0</v>
      </c>
      <c r="F633" s="69" t="s">
        <v>664</v>
      </c>
      <c r="G633" s="68">
        <v>517103.0</v>
      </c>
      <c r="H633" s="69" t="s">
        <v>678</v>
      </c>
      <c r="I633" s="68">
        <v>5.171032009E9</v>
      </c>
      <c r="J633" s="69" t="s">
        <v>685</v>
      </c>
      <c r="K633" s="70">
        <v>1.846799E9</v>
      </c>
      <c r="L633" s="71">
        <v>1.792E8</v>
      </c>
      <c r="M633" s="71">
        <v>0.0</v>
      </c>
      <c r="N633" s="71">
        <v>0.0</v>
      </c>
      <c r="O633" s="71">
        <v>3220000.0</v>
      </c>
      <c r="P633" s="71">
        <v>9250000.0</v>
      </c>
      <c r="Q633" s="71">
        <v>5.04E7</v>
      </c>
      <c r="R633" s="71">
        <v>7950000.0</v>
      </c>
      <c r="S633" s="71">
        <v>0.0</v>
      </c>
      <c r="T633" s="71">
        <v>0.0</v>
      </c>
      <c r="U633" s="71">
        <v>0.0</v>
      </c>
      <c r="V633" s="71">
        <v>0.0</v>
      </c>
      <c r="W633" s="71">
        <v>0.0</v>
      </c>
      <c r="X633" s="71">
        <v>0.0</v>
      </c>
      <c r="Y633" s="71">
        <v>1425000.0</v>
      </c>
      <c r="Z633" s="72">
        <f t="shared" si="59"/>
        <v>7.2245E7</v>
      </c>
      <c r="AA633" s="73">
        <f t="shared" si="60"/>
        <v>1.06955E8</v>
      </c>
      <c r="AB633" s="74">
        <f t="shared" si="61"/>
        <v>0.5968470982142857</v>
      </c>
      <c r="AC633" s="74">
        <f t="shared" si="62"/>
        <v>0.09703275776086082</v>
      </c>
      <c r="AD633" s="74">
        <f t="shared" si="63"/>
        <v>0.4031529017857143</v>
      </c>
      <c r="AE633" s="75">
        <f t="shared" si="64"/>
        <v>1.0</v>
      </c>
    </row>
    <row r="634" spans="8:8" ht="15.75" hidden="1">
      <c r="A634" s="67">
        <v>52764.0</v>
      </c>
      <c r="B634" s="68">
        <v>4.0</v>
      </c>
      <c r="C634" s="68">
        <v>51.0</v>
      </c>
      <c r="D634" s="69" t="s">
        <v>57</v>
      </c>
      <c r="E634" s="68">
        <v>5171.0</v>
      </c>
      <c r="F634" s="69" t="s">
        <v>664</v>
      </c>
      <c r="G634" s="68">
        <v>517103.0</v>
      </c>
      <c r="H634" s="69" t="s">
        <v>678</v>
      </c>
      <c r="I634" s="68">
        <v>5.171032011E9</v>
      </c>
      <c r="J634" s="69" t="s">
        <v>686</v>
      </c>
      <c r="K634" s="70">
        <v>1.32769E9</v>
      </c>
      <c r="L634" s="71">
        <v>1.1306E8</v>
      </c>
      <c r="M634" s="71">
        <v>0.0</v>
      </c>
      <c r="N634" s="71">
        <v>0.0</v>
      </c>
      <c r="O634" s="71">
        <v>1.01E7</v>
      </c>
      <c r="P634" s="71">
        <v>0.0</v>
      </c>
      <c r="Q634" s="71">
        <v>0.0</v>
      </c>
      <c r="R634" s="71">
        <v>4500000.0</v>
      </c>
      <c r="S634" s="71">
        <v>0.0</v>
      </c>
      <c r="T634" s="71">
        <v>0.0</v>
      </c>
      <c r="U634" s="71">
        <v>3375000.0</v>
      </c>
      <c r="V634" s="71">
        <v>0.0</v>
      </c>
      <c r="W634" s="71">
        <v>0.0</v>
      </c>
      <c r="X634" s="71">
        <v>0.0</v>
      </c>
      <c r="Y634" s="71">
        <v>5.22022E7</v>
      </c>
      <c r="Z634" s="72">
        <f t="shared" si="59"/>
        <v>7.01772E7</v>
      </c>
      <c r="AA634" s="73">
        <f t="shared" si="60"/>
        <v>4.28828E7</v>
      </c>
      <c r="AB634" s="74">
        <f t="shared" si="61"/>
        <v>0.3792924111091456</v>
      </c>
      <c r="AC634" s="74">
        <f t="shared" si="62"/>
        <v>0.08515542031648954</v>
      </c>
      <c r="AD634" s="74">
        <f t="shared" si="63"/>
        <v>0.6207075888908544</v>
      </c>
      <c r="AE634" s="75">
        <f t="shared" si="64"/>
        <v>1.0</v>
      </c>
    </row>
    <row r="635" spans="8:8" s="78" ht="15.75" hidden="1" customFormat="1">
      <c r="A635" s="79">
        <v>52765.0</v>
      </c>
      <c r="B635" s="80">
        <v>4.0</v>
      </c>
      <c r="C635" s="80">
        <v>51.0</v>
      </c>
      <c r="D635" s="81" t="s">
        <v>57</v>
      </c>
      <c r="E635" s="80">
        <v>5171.0</v>
      </c>
      <c r="F635" s="81" t="s">
        <v>664</v>
      </c>
      <c r="G635" s="80">
        <v>517104.0</v>
      </c>
      <c r="H635" s="81" t="s">
        <v>687</v>
      </c>
      <c r="I635" s="80">
        <v>5.171042001E9</v>
      </c>
      <c r="J635" s="81" t="s">
        <v>688</v>
      </c>
      <c r="K635" s="82">
        <v>1.033197E9</v>
      </c>
      <c r="L635" s="83">
        <v>1.43587E8</v>
      </c>
      <c r="M635" s="83"/>
      <c r="N635" s="83"/>
      <c r="O635" s="83">
        <v>3576000.0</v>
      </c>
      <c r="P635" s="83">
        <v>8895000.0</v>
      </c>
      <c r="Q635" s="83">
        <v>9000000.0</v>
      </c>
      <c r="R635" s="83">
        <v>7040000.0</v>
      </c>
      <c r="S635" s="83"/>
      <c r="T635" s="83"/>
      <c r="U635" s="83"/>
      <c r="V635" s="83"/>
      <c r="W635" s="83"/>
      <c r="X635" s="83"/>
      <c r="Y635" s="83">
        <v>1.7653E7</v>
      </c>
      <c r="Z635" s="72">
        <f t="shared" si="59"/>
        <v>4.6164E7</v>
      </c>
      <c r="AA635" s="73">
        <f t="shared" si="60"/>
        <v>9.7423E7</v>
      </c>
      <c r="AB635" s="84">
        <f t="shared" si="61"/>
        <v>0.6784945712355576</v>
      </c>
      <c r="AC635" s="84">
        <f t="shared" si="62"/>
        <v>0.13897349682587154</v>
      </c>
      <c r="AD635" s="84">
        <f t="shared" si="63"/>
        <v>0.32150542876444244</v>
      </c>
      <c r="AE635" s="85">
        <f t="shared" si="64"/>
        <v>1.0</v>
      </c>
    </row>
    <row r="636" spans="8:8" ht="15.75" hidden="1">
      <c r="A636" s="67">
        <v>52766.0</v>
      </c>
      <c r="B636" s="68">
        <v>4.0</v>
      </c>
      <c r="C636" s="68">
        <v>51.0</v>
      </c>
      <c r="D636" s="69" t="s">
        <v>57</v>
      </c>
      <c r="E636" s="68">
        <v>5171.0</v>
      </c>
      <c r="F636" s="69" t="s">
        <v>664</v>
      </c>
      <c r="G636" s="68">
        <v>517104.0</v>
      </c>
      <c r="H636" s="69" t="s">
        <v>687</v>
      </c>
      <c r="I636" s="68">
        <v>5.171042002E9</v>
      </c>
      <c r="J636" s="69" t="s">
        <v>689</v>
      </c>
      <c r="K636" s="70">
        <v>1.185027E9</v>
      </c>
      <c r="L636" s="71">
        <v>1.174627E8</v>
      </c>
      <c r="M636" s="71"/>
      <c r="N636" s="71"/>
      <c r="O636" s="71">
        <v>160000.0</v>
      </c>
      <c r="P636" s="71">
        <v>2560000.0</v>
      </c>
      <c r="Q636" s="71">
        <v>1300000.0</v>
      </c>
      <c r="R636" s="71">
        <v>0.0</v>
      </c>
      <c r="S636" s="71">
        <v>0.0</v>
      </c>
      <c r="T636" s="71">
        <v>0.0</v>
      </c>
      <c r="U636" s="71">
        <v>0.0</v>
      </c>
      <c r="V636" s="71">
        <v>0.0</v>
      </c>
      <c r="W636" s="71">
        <v>0.0</v>
      </c>
      <c r="X636" s="71">
        <v>0.0</v>
      </c>
      <c r="Y636" s="71">
        <v>8335000.0</v>
      </c>
      <c r="Z636" s="72">
        <f t="shared" si="59"/>
        <v>1.2355E7</v>
      </c>
      <c r="AA636" s="73">
        <f t="shared" si="60"/>
        <v>1.051077E8</v>
      </c>
      <c r="AB636" s="74">
        <f t="shared" si="61"/>
        <v>0.8948176740360982</v>
      </c>
      <c r="AC636" s="74">
        <f t="shared" si="62"/>
        <v>0.09912238286553808</v>
      </c>
      <c r="AD636" s="74">
        <f t="shared" si="63"/>
        <v>0.10518232596390173</v>
      </c>
      <c r="AE636" s="75">
        <f t="shared" si="64"/>
        <v>1.0</v>
      </c>
    </row>
    <row r="637" spans="8:8" ht="15.75" hidden="1">
      <c r="A637" s="67">
        <v>52767.0</v>
      </c>
      <c r="B637" s="68">
        <v>4.0</v>
      </c>
      <c r="C637" s="68">
        <v>51.0</v>
      </c>
      <c r="D637" s="69" t="s">
        <v>57</v>
      </c>
      <c r="E637" s="68">
        <v>5171.0</v>
      </c>
      <c r="F637" s="69" t="s">
        <v>664</v>
      </c>
      <c r="G637" s="68">
        <v>517104.0</v>
      </c>
      <c r="H637" s="69" t="s">
        <v>687</v>
      </c>
      <c r="I637" s="68">
        <v>5.171042003E9</v>
      </c>
      <c r="J637" s="69" t="s">
        <v>690</v>
      </c>
      <c r="K637" s="70">
        <v>1.456453E9</v>
      </c>
      <c r="L637" s="71">
        <v>1.47E8</v>
      </c>
      <c r="M637" s="71"/>
      <c r="N637" s="71"/>
      <c r="O637" s="71"/>
      <c r="P637" s="71"/>
      <c r="Q637" s="71"/>
      <c r="R637" s="71"/>
      <c r="S637" s="71">
        <v>0.0</v>
      </c>
      <c r="T637" s="71">
        <v>0.0</v>
      </c>
      <c r="U637" s="71">
        <v>0.0</v>
      </c>
      <c r="V637" s="71">
        <v>0.0</v>
      </c>
      <c r="W637" s="71">
        <v>0.0</v>
      </c>
      <c r="X637" s="71">
        <v>0.0</v>
      </c>
      <c r="Y637" s="71"/>
      <c r="Z637" s="135">
        <f t="shared" si="59"/>
        <v>0.0</v>
      </c>
      <c r="AA637" s="101">
        <f t="shared" si="60"/>
        <v>1.47E8</v>
      </c>
      <c r="AB637" s="102">
        <f t="shared" si="61"/>
        <v>1.0</v>
      </c>
      <c r="AC637" s="102">
        <f t="shared" si="62"/>
        <v>0.10093013643420007</v>
      </c>
      <c r="AD637" s="102">
        <f t="shared" si="63"/>
        <v>0.0</v>
      </c>
      <c r="AE637" s="103">
        <f t="shared" si="64"/>
        <v>1.0</v>
      </c>
      <c r="AF637" s="106" t="s">
        <v>783</v>
      </c>
    </row>
    <row r="638" spans="8:8" ht="15.75" hidden="1">
      <c r="A638" s="67">
        <v>52768.0</v>
      </c>
      <c r="B638" s="68">
        <v>4.0</v>
      </c>
      <c r="C638" s="68">
        <v>51.0</v>
      </c>
      <c r="D638" s="69" t="s">
        <v>57</v>
      </c>
      <c r="E638" s="68">
        <v>5171.0</v>
      </c>
      <c r="F638" s="69" t="s">
        <v>664</v>
      </c>
      <c r="G638" s="68">
        <v>517104.0</v>
      </c>
      <c r="H638" s="69" t="s">
        <v>687</v>
      </c>
      <c r="I638" s="68">
        <v>5.171042005E9</v>
      </c>
      <c r="J638" s="69" t="s">
        <v>691</v>
      </c>
      <c r="K638" s="70">
        <v>2.980985E9</v>
      </c>
      <c r="L638" s="71">
        <v>2.59385E8</v>
      </c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2">
        <f t="shared" si="59"/>
        <v>0.0</v>
      </c>
      <c r="AA638" s="73">
        <f t="shared" si="60"/>
        <v>2.59385E8</v>
      </c>
      <c r="AB638" s="74">
        <f t="shared" si="61"/>
        <v>1.0</v>
      </c>
      <c r="AC638" s="74">
        <f t="shared" si="62"/>
        <v>0.08701318523910721</v>
      </c>
      <c r="AD638" s="74">
        <f t="shared" si="63"/>
        <v>0.0</v>
      </c>
      <c r="AE638" s="75">
        <f t="shared" si="64"/>
        <v>1.0</v>
      </c>
    </row>
    <row r="639" spans="8:8" ht="15.75" hidden="1">
      <c r="A639" s="67">
        <v>52769.0</v>
      </c>
      <c r="B639" s="68">
        <v>4.0</v>
      </c>
      <c r="C639" s="68">
        <v>51.0</v>
      </c>
      <c r="D639" s="69" t="s">
        <v>57</v>
      </c>
      <c r="E639" s="68">
        <v>5171.0</v>
      </c>
      <c r="F639" s="69" t="s">
        <v>664</v>
      </c>
      <c r="G639" s="68">
        <v>517104.0</v>
      </c>
      <c r="H639" s="69" t="s">
        <v>687</v>
      </c>
      <c r="I639" s="68">
        <v>5.171042006E9</v>
      </c>
      <c r="J639" s="69" t="s">
        <v>692</v>
      </c>
      <c r="K639" s="70">
        <v>1.880668E9</v>
      </c>
      <c r="L639" s="71">
        <v>3.90222E8</v>
      </c>
      <c r="M639" s="71">
        <v>0.0</v>
      </c>
      <c r="N639" s="71">
        <v>0.0</v>
      </c>
      <c r="O639" s="71">
        <v>0.0</v>
      </c>
      <c r="P639" s="71">
        <v>0.0</v>
      </c>
      <c r="Q639" s="71">
        <v>6.4E7</v>
      </c>
      <c r="R639" s="71">
        <v>0.0</v>
      </c>
      <c r="S639" s="71">
        <v>0.0</v>
      </c>
      <c r="T639" s="71">
        <v>0.0</v>
      </c>
      <c r="U639" s="71">
        <v>0.0</v>
      </c>
      <c r="V639" s="71">
        <v>0.0</v>
      </c>
      <c r="W639" s="71">
        <v>0.0</v>
      </c>
      <c r="X639" s="71">
        <v>0.0</v>
      </c>
      <c r="Y639" s="71">
        <v>3225000.0</v>
      </c>
      <c r="Z639" s="72">
        <f t="shared" si="59"/>
        <v>6.7225E7</v>
      </c>
      <c r="AA639" s="73">
        <f t="shared" si="60"/>
        <v>3.22997E8</v>
      </c>
      <c r="AB639" s="74">
        <f t="shared" si="61"/>
        <v>0.8277262686368272</v>
      </c>
      <c r="AC639" s="74">
        <f t="shared" si="62"/>
        <v>0.20749116803178444</v>
      </c>
      <c r="AD639" s="74">
        <f t="shared" si="63"/>
        <v>0.17227373136317276</v>
      </c>
      <c r="AE639" s="75">
        <f t="shared" si="64"/>
        <v>1.0</v>
      </c>
    </row>
    <row r="640" spans="8:8" ht="15.75" hidden="1">
      <c r="A640" s="67">
        <v>52770.0</v>
      </c>
      <c r="B640" s="68">
        <v>4.0</v>
      </c>
      <c r="C640" s="68">
        <v>51.0</v>
      </c>
      <c r="D640" s="69" t="s">
        <v>57</v>
      </c>
      <c r="E640" s="68">
        <v>5171.0</v>
      </c>
      <c r="F640" s="69" t="s">
        <v>664</v>
      </c>
      <c r="G640" s="68">
        <v>517104.0</v>
      </c>
      <c r="H640" s="69" t="s">
        <v>687</v>
      </c>
      <c r="I640" s="68">
        <v>5.171042008E9</v>
      </c>
      <c r="J640" s="69" t="s">
        <v>693</v>
      </c>
      <c r="K640" s="70">
        <v>1.583762E9</v>
      </c>
      <c r="L640" s="71">
        <v>2.2504E8</v>
      </c>
      <c r="M640" s="71">
        <v>0.0</v>
      </c>
      <c r="N640" s="71">
        <v>0.0</v>
      </c>
      <c r="O640" s="71">
        <v>0.0</v>
      </c>
      <c r="P640" s="71">
        <v>4940000.0</v>
      </c>
      <c r="Q640" s="71">
        <v>1.7E7</v>
      </c>
      <c r="R640" s="71">
        <v>2640000.0</v>
      </c>
      <c r="S640" s="71">
        <v>0.0</v>
      </c>
      <c r="T640" s="71">
        <v>0.0</v>
      </c>
      <c r="U640" s="71">
        <v>0.0</v>
      </c>
      <c r="V640" s="71">
        <v>0.0</v>
      </c>
      <c r="W640" s="71">
        <v>0.0</v>
      </c>
      <c r="X640" s="71">
        <v>0.0</v>
      </c>
      <c r="Y640" s="71">
        <v>4.73135E7</v>
      </c>
      <c r="Z640" s="72">
        <f t="shared" si="59"/>
        <v>7.18935E7</v>
      </c>
      <c r="AA640" s="73">
        <f t="shared" si="60"/>
        <v>1.531465E8</v>
      </c>
      <c r="AB640" s="74">
        <f t="shared" si="61"/>
        <v>0.6805301279772485</v>
      </c>
      <c r="AC640" s="74">
        <f t="shared" si="62"/>
        <v>0.14209205676105374</v>
      </c>
      <c r="AD640" s="74">
        <f t="shared" si="63"/>
        <v>0.3194698720227515</v>
      </c>
      <c r="AE640" s="75">
        <f t="shared" si="64"/>
        <v>1.0000000000000009</v>
      </c>
    </row>
    <row r="641" spans="8:8" ht="15.75" hidden="1">
      <c r="A641" s="67">
        <v>52771.0</v>
      </c>
      <c r="B641" s="68">
        <v>4.0</v>
      </c>
      <c r="C641" s="68">
        <v>51.0</v>
      </c>
      <c r="D641" s="69" t="s">
        <v>57</v>
      </c>
      <c r="E641" s="68">
        <v>5171.0</v>
      </c>
      <c r="F641" s="69" t="s">
        <v>664</v>
      </c>
      <c r="G641" s="68">
        <v>517104.0</v>
      </c>
      <c r="H641" s="69" t="s">
        <v>687</v>
      </c>
      <c r="I641" s="68">
        <v>5.17104201E9</v>
      </c>
      <c r="J641" s="69" t="s">
        <v>694</v>
      </c>
      <c r="K641" s="70">
        <v>1.350642E9</v>
      </c>
      <c r="L641" s="71">
        <v>2.32675312E8</v>
      </c>
      <c r="M641" s="71">
        <v>0.0</v>
      </c>
      <c r="N641" s="71">
        <v>3.033E7</v>
      </c>
      <c r="O641" s="71">
        <v>0.0</v>
      </c>
      <c r="P641" s="71">
        <v>0.0</v>
      </c>
      <c r="Q641" s="71">
        <v>1.0229E8</v>
      </c>
      <c r="R641" s="71">
        <v>2898000.0</v>
      </c>
      <c r="S641" s="71">
        <v>0.0</v>
      </c>
      <c r="T641" s="71">
        <v>9668750.0</v>
      </c>
      <c r="U641" s="71">
        <v>0.0</v>
      </c>
      <c r="V641" s="71">
        <v>0.0</v>
      </c>
      <c r="W641" s="71">
        <v>0.0</v>
      </c>
      <c r="X641" s="71">
        <v>0.0</v>
      </c>
      <c r="Y641" s="71">
        <v>1.3381E7</v>
      </c>
      <c r="Z641" s="72">
        <f t="shared" si="59"/>
        <v>1.5856775E8</v>
      </c>
      <c r="AA641" s="73">
        <f t="shared" si="60"/>
        <v>7.4107562E7</v>
      </c>
      <c r="AB641" s="74">
        <f t="shared" si="61"/>
        <v>0.3185020420215446</v>
      </c>
      <c r="AC641" s="74">
        <f t="shared" si="62"/>
        <v>0.17227015893182648</v>
      </c>
      <c r="AD641" s="74">
        <f t="shared" si="63"/>
        <v>0.6814979579784554</v>
      </c>
      <c r="AE641" s="75">
        <f t="shared" si="64"/>
        <v>1.0</v>
      </c>
    </row>
    <row r="642" spans="8:8" ht="16.5" hidden="1">
      <c r="A642" s="67">
        <v>52772.0</v>
      </c>
      <c r="B642" s="68">
        <v>4.0</v>
      </c>
      <c r="C642" s="68">
        <v>51.0</v>
      </c>
      <c r="D642" s="69" t="s">
        <v>57</v>
      </c>
      <c r="E642" s="68">
        <v>5171.0</v>
      </c>
      <c r="F642" s="69" t="s">
        <v>664</v>
      </c>
      <c r="G642" s="68">
        <v>517104.0</v>
      </c>
      <c r="H642" s="69" t="s">
        <v>687</v>
      </c>
      <c r="I642" s="68">
        <v>5.171042011E9</v>
      </c>
      <c r="J642" s="69" t="s">
        <v>695</v>
      </c>
      <c r="K642" s="70">
        <v>2.09077E9</v>
      </c>
      <c r="L642" s="71">
        <v>4.313338E8</v>
      </c>
      <c r="M642" s="71">
        <v>0.0</v>
      </c>
      <c r="N642" s="71">
        <v>0.0</v>
      </c>
      <c r="O642" s="71">
        <v>1.32E7</v>
      </c>
      <c r="P642" s="71">
        <v>9.504E7</v>
      </c>
      <c r="Q642" s="71">
        <v>2.772E8</v>
      </c>
      <c r="R642" s="71">
        <v>8.758E7</v>
      </c>
      <c r="S642" s="71">
        <v>0.0</v>
      </c>
      <c r="T642" s="71">
        <v>0.0</v>
      </c>
      <c r="U642" s="71">
        <v>0.0</v>
      </c>
      <c r="V642" s="71">
        <v>0.0</v>
      </c>
      <c r="W642" s="71">
        <v>0.0</v>
      </c>
      <c r="X642" s="71">
        <v>0.0</v>
      </c>
      <c r="Y642" s="71">
        <v>0.0</v>
      </c>
      <c r="Z642" s="135"/>
      <c r="AA642" s="101">
        <f t="shared" si="60"/>
        <v>4.313338E8</v>
      </c>
      <c r="AB642" s="102">
        <f t="shared" si="61"/>
        <v>1.0</v>
      </c>
      <c r="AC642" s="102">
        <f t="shared" si="62"/>
        <v>0.2063038019485644</v>
      </c>
      <c r="AD642" s="102">
        <f t="shared" si="63"/>
        <v>0.0</v>
      </c>
      <c r="AE642" s="103">
        <f t="shared" si="64"/>
        <v>1.0</v>
      </c>
      <c r="AF642" s="106" t="s">
        <v>783</v>
      </c>
    </row>
    <row r="643" spans="8:8" ht="16.5">
      <c r="A643" s="136"/>
      <c r="B643" s="137"/>
      <c r="C643" s="138"/>
      <c r="D643" s="139"/>
      <c r="E643" s="140"/>
      <c r="F643" s="139"/>
      <c r="G643" s="140"/>
      <c r="H643" s="139"/>
      <c r="I643" s="140"/>
      <c r="J643" s="69"/>
      <c r="K643" s="70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141"/>
      <c r="AA643" s="142"/>
      <c r="AB643" s="143"/>
      <c r="AC643" s="143"/>
      <c r="AD643" s="143"/>
      <c r="AE643" s="144"/>
      <c r="AF643" s="106"/>
    </row>
    <row r="644" spans="8:8" ht="17.25">
      <c r="A644" s="145">
        <v>636.0</v>
      </c>
      <c r="B644" s="146"/>
      <c r="C644" s="147"/>
      <c r="D644" s="148"/>
      <c r="E644" s="149"/>
      <c r="F644" s="149"/>
      <c r="G644" s="149"/>
      <c r="H644" s="149"/>
      <c r="I644" s="148"/>
      <c r="J644" s="150"/>
      <c r="K644" s="151">
        <f>SUM(K7:K642)</f>
        <v>6.79123617E11</v>
      </c>
      <c r="L644" s="152">
        <f t="shared" si="65" ref="L644:Z644">SUM(L7:L642)</f>
        <v>7.23065796028E10</v>
      </c>
      <c r="M644" s="153">
        <f t="shared" si="65"/>
        <v>1.765474465E9</v>
      </c>
      <c r="N644" s="154">
        <f t="shared" si="65"/>
        <v>2.55379215E9</v>
      </c>
      <c r="O644" s="155">
        <f t="shared" si="65"/>
        <v>3.65607525E8</v>
      </c>
      <c r="P644" s="154">
        <f t="shared" si="65"/>
        <v>1.364179369E9</v>
      </c>
      <c r="Q644" s="155">
        <f t="shared" si="65"/>
        <v>1.669885151E9</v>
      </c>
      <c r="R644" s="154">
        <f t="shared" si="65"/>
        <v>1.654419884E9</v>
      </c>
      <c r="S644" s="155">
        <f t="shared" si="65"/>
        <v>5.6784397E8</v>
      </c>
      <c r="T644" s="155">
        <f t="shared" si="65"/>
        <v>3.08744077E8</v>
      </c>
      <c r="U644" s="155">
        <f t="shared" si="65"/>
        <v>1.037782033E9</v>
      </c>
      <c r="V644" s="154">
        <f t="shared" si="65"/>
        <v>9942500.0</v>
      </c>
      <c r="W644" s="155">
        <f t="shared" si="65"/>
        <v>5.9151617E8</v>
      </c>
      <c r="X644" s="155">
        <f t="shared" si="65"/>
        <v>9.108377E8</v>
      </c>
      <c r="Y644" s="155">
        <f t="shared" si="65"/>
        <v>5.21443167334E9</v>
      </c>
      <c r="Z644" s="156">
        <f t="shared" si="65"/>
        <v>1.754143666734E10</v>
      </c>
      <c r="AA644" s="157">
        <f>SUM(AA7:AA642)</f>
        <v>5.476514293546001E10</v>
      </c>
      <c r="AB644" s="158">
        <f t="shared" si="66" ref="AB644">AA644/L644</f>
        <v>0.757401929897667</v>
      </c>
      <c r="AC644" s="158">
        <f t="shared" si="67" ref="AC644">L644/K644</f>
        <v>0.10647042422440156</v>
      </c>
      <c r="AD644" s="158">
        <f>Z644/K644</f>
        <v>0.02582951943981651</v>
      </c>
      <c r="AE644" s="159">
        <f t="shared" si="64"/>
        <v>0.7832314493374835</v>
      </c>
    </row>
    <row r="645" spans="8:8" ht="15.75">
      <c r="L645" s="160">
        <f>L644/K644</f>
        <v>0.10647042422440156</v>
      </c>
      <c r="AA645" s="161"/>
      <c r="AB645" s="162"/>
    </row>
    <row r="646" spans="8:8">
      <c r="B646">
        <v>12.0</v>
      </c>
      <c r="C646" t="s">
        <v>33</v>
      </c>
    </row>
    <row r="647" spans="8:8">
      <c r="B647" s="163" t="s">
        <v>53</v>
      </c>
      <c r="C647" t="s">
        <v>34</v>
      </c>
    </row>
    <row r="648" spans="8:8">
      <c r="B648">
        <v>26.0</v>
      </c>
      <c r="C648" t="s">
        <v>35</v>
      </c>
    </row>
  </sheetData>
  <mergeCells count="16">
    <mergeCell ref="AE4:AE5"/>
    <mergeCell ref="AA4:AB4"/>
    <mergeCell ref="AC4:AC5"/>
    <mergeCell ref="AD4:AD5"/>
    <mergeCell ref="M4:Z4"/>
    <mergeCell ref="A4:A5"/>
    <mergeCell ref="I4:I5"/>
    <mergeCell ref="L4:L5"/>
    <mergeCell ref="B4:B5"/>
    <mergeCell ref="J4:J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sheetPr>
    <tabColor rgb="FFFF0000"/>
  </sheetPr>
  <dimension ref="A2:F45"/>
  <sheetViews>
    <sheetView workbookViewId="0" topLeftCell="A8">
      <selection activeCell="D21" sqref="D21"/>
    </sheetView>
  </sheetViews>
  <sheetFormatPr defaultRowHeight="15.0" defaultColWidth="11"/>
  <cols>
    <col min="2" max="2" customWidth="1" width="6.8554688" style="0"/>
    <col min="3" max="3" customWidth="1" width="22.140625" style="0"/>
    <col min="4" max="4" customWidth="1" width="51.85547" style="0"/>
  </cols>
  <sheetData>
    <row r="3" spans="8:8" ht="15.75">
      <c r="A3" s="164"/>
      <c r="B3" s="165" t="s">
        <v>788</v>
      </c>
      <c r="C3" s="165" t="s">
        <v>789</v>
      </c>
      <c r="D3" s="166" t="s">
        <v>790</v>
      </c>
      <c r="E3" s="164"/>
    </row>
    <row r="4" spans="8:8">
      <c r="A4" s="19"/>
      <c r="B4" s="167">
        <v>1.0</v>
      </c>
      <c r="C4" s="168" t="s">
        <v>791</v>
      </c>
      <c r="D4" s="169" t="s">
        <v>792</v>
      </c>
      <c r="E4" s="19"/>
    </row>
    <row r="5" spans="8:8">
      <c r="A5" s="19"/>
      <c r="B5" s="167">
        <v>2.0</v>
      </c>
      <c r="C5" s="168" t="s">
        <v>793</v>
      </c>
      <c r="D5" s="169" t="s">
        <v>792</v>
      </c>
      <c r="E5" s="170"/>
    </row>
    <row r="6" spans="8:8">
      <c r="A6" s="19"/>
      <c r="B6" s="167">
        <v>3.0</v>
      </c>
      <c r="C6" s="168" t="s">
        <v>794</v>
      </c>
      <c r="D6" s="169" t="s">
        <v>792</v>
      </c>
      <c r="E6" s="170"/>
    </row>
    <row r="7" spans="8:8">
      <c r="A7" s="19"/>
      <c r="B7" s="167">
        <v>4.0</v>
      </c>
      <c r="C7" s="168" t="s">
        <v>5</v>
      </c>
      <c r="D7" s="169" t="s">
        <v>792</v>
      </c>
      <c r="E7" s="19"/>
    </row>
    <row r="8" spans="8:8">
      <c r="A8" s="19"/>
      <c r="B8" s="167">
        <v>5.0</v>
      </c>
      <c r="C8" s="168" t="s">
        <v>795</v>
      </c>
      <c r="D8" s="169" t="s">
        <v>792</v>
      </c>
      <c r="E8" s="19"/>
    </row>
    <row r="9" spans="8:8">
      <c r="A9" s="19"/>
      <c r="B9" s="167">
        <v>6.0</v>
      </c>
      <c r="C9" s="168" t="s">
        <v>0</v>
      </c>
      <c r="D9" s="169" t="s">
        <v>792</v>
      </c>
      <c r="E9" s="19"/>
    </row>
    <row r="10" spans="8:8">
      <c r="A10" s="19"/>
      <c r="B10" s="167">
        <v>7.0</v>
      </c>
      <c r="C10" s="168" t="s">
        <v>796</v>
      </c>
      <c r="D10" s="169" t="s">
        <v>792</v>
      </c>
      <c r="E10" s="19"/>
    </row>
    <row r="11" spans="8:8">
      <c r="A11" s="19"/>
      <c r="B11" s="167">
        <v>8.0</v>
      </c>
      <c r="C11" s="168" t="s">
        <v>8</v>
      </c>
      <c r="D11" s="169" t="s">
        <v>792</v>
      </c>
      <c r="E11" s="19"/>
    </row>
    <row r="12" spans="8:8">
      <c r="A12" s="19"/>
      <c r="B12" s="167">
        <v>9.0</v>
      </c>
      <c r="C12" s="168" t="s">
        <v>797</v>
      </c>
      <c r="D12" s="169" t="s">
        <v>792</v>
      </c>
      <c r="E12" s="19"/>
    </row>
    <row r="13" spans="8:8">
      <c r="A13" s="19"/>
      <c r="B13" s="167">
        <v>10.0</v>
      </c>
      <c r="C13" s="168" t="s">
        <v>10</v>
      </c>
      <c r="D13" s="169" t="s">
        <v>792</v>
      </c>
      <c r="E13" s="19"/>
    </row>
    <row r="14" spans="8:8" ht="30.0">
      <c r="A14" s="19"/>
      <c r="B14" s="167">
        <v>11.0</v>
      </c>
      <c r="C14" s="168" t="s">
        <v>798</v>
      </c>
      <c r="D14" s="169" t="s">
        <v>799</v>
      </c>
      <c r="E14" s="19"/>
    </row>
    <row r="15" spans="8:8" ht="75.0">
      <c r="A15" s="19"/>
      <c r="B15" s="167">
        <v>12.0</v>
      </c>
      <c r="C15" s="171" t="s">
        <v>800</v>
      </c>
      <c r="D15" s="169" t="s">
        <v>801</v>
      </c>
      <c r="E15" s="19"/>
    </row>
    <row r="16" spans="8:8" ht="30.0">
      <c r="A16" s="19"/>
      <c r="B16" s="167">
        <v>13.0</v>
      </c>
      <c r="C16" s="171" t="s">
        <v>802</v>
      </c>
      <c r="D16" s="172" t="s">
        <v>803</v>
      </c>
      <c r="E16" s="19"/>
    </row>
    <row r="17" spans="8:8" ht="30.0">
      <c r="A17" s="19"/>
      <c r="B17" s="167">
        <v>14.0</v>
      </c>
      <c r="C17" s="171" t="s">
        <v>804</v>
      </c>
      <c r="D17" s="172" t="s">
        <v>803</v>
      </c>
      <c r="E17" s="19"/>
    </row>
    <row r="18" spans="8:8" ht="30.0">
      <c r="A18" s="19"/>
      <c r="B18" s="167">
        <v>15.0</v>
      </c>
      <c r="C18" s="171" t="s">
        <v>805</v>
      </c>
      <c r="D18" s="172" t="s">
        <v>803</v>
      </c>
      <c r="E18" s="19"/>
    </row>
    <row r="19" spans="8:8" ht="30.0">
      <c r="A19" s="19"/>
      <c r="B19" s="167">
        <v>16.0</v>
      </c>
      <c r="C19" s="171" t="s">
        <v>806</v>
      </c>
      <c r="D19" s="172" t="s">
        <v>803</v>
      </c>
      <c r="E19" s="19"/>
    </row>
    <row r="20" spans="8:8" ht="30.0">
      <c r="A20" s="19"/>
      <c r="B20" s="167">
        <v>17.0</v>
      </c>
      <c r="C20" s="171" t="s">
        <v>807</v>
      </c>
      <c r="D20" s="172" t="s">
        <v>803</v>
      </c>
      <c r="E20" s="19"/>
    </row>
    <row r="21" spans="8:8" ht="30.0">
      <c r="A21" s="19"/>
      <c r="B21" s="167">
        <v>18.0</v>
      </c>
      <c r="C21" s="171" t="s">
        <v>808</v>
      </c>
      <c r="D21" s="172" t="s">
        <v>803</v>
      </c>
      <c r="E21" s="19"/>
    </row>
    <row r="22" spans="8:8" ht="30.0">
      <c r="A22" s="19"/>
      <c r="B22" s="167">
        <v>19.0</v>
      </c>
      <c r="C22" s="171" t="s">
        <v>809</v>
      </c>
      <c r="D22" s="172" t="s">
        <v>803</v>
      </c>
      <c r="E22" s="19"/>
    </row>
    <row r="23" spans="8:8" ht="30.0">
      <c r="A23" s="19"/>
      <c r="B23" s="167">
        <v>20.0</v>
      </c>
      <c r="C23" s="171" t="s">
        <v>810</v>
      </c>
      <c r="D23" s="172" t="s">
        <v>803</v>
      </c>
      <c r="E23" s="19"/>
    </row>
    <row r="24" spans="8:8" ht="30.0">
      <c r="A24" s="19"/>
      <c r="B24" s="167">
        <v>21.0</v>
      </c>
      <c r="C24" s="171" t="s">
        <v>811</v>
      </c>
      <c r="D24" s="172" t="s">
        <v>803</v>
      </c>
      <c r="E24" s="19"/>
    </row>
    <row r="25" spans="8:8" ht="30.0">
      <c r="A25" s="19"/>
      <c r="B25" s="167">
        <v>22.0</v>
      </c>
      <c r="C25" s="171" t="s">
        <v>812</v>
      </c>
      <c r="D25" s="172" t="s">
        <v>803</v>
      </c>
      <c r="E25" s="19"/>
    </row>
    <row r="26" spans="8:8" ht="30.0">
      <c r="A26" s="19"/>
      <c r="B26" s="167">
        <v>23.0</v>
      </c>
      <c r="C26" s="171" t="s">
        <v>813</v>
      </c>
      <c r="D26" s="172" t="s">
        <v>803</v>
      </c>
      <c r="E26" s="19"/>
    </row>
    <row r="27" spans="8:8" ht="30.0">
      <c r="A27" s="19"/>
      <c r="B27" s="167">
        <v>24.0</v>
      </c>
      <c r="C27" s="171" t="s">
        <v>814</v>
      </c>
      <c r="D27" s="172" t="s">
        <v>803</v>
      </c>
      <c r="E27" s="19"/>
    </row>
    <row r="28" spans="8:8" ht="30.0">
      <c r="A28" s="19"/>
      <c r="B28" s="167">
        <v>25.0</v>
      </c>
      <c r="C28" s="171" t="s">
        <v>815</v>
      </c>
      <c r="D28" s="172" t="s">
        <v>803</v>
      </c>
      <c r="E28" s="19"/>
    </row>
    <row r="29" spans="8:8">
      <c r="A29" s="19"/>
      <c r="B29" s="167">
        <v>26.0</v>
      </c>
      <c r="C29" s="171" t="s">
        <v>816</v>
      </c>
      <c r="D29" s="169" t="s">
        <v>817</v>
      </c>
      <c r="E29" s="19"/>
    </row>
    <row r="30" spans="8:8" ht="45.0">
      <c r="A30" s="19"/>
      <c r="B30" s="167" t="s">
        <v>768</v>
      </c>
      <c r="C30" s="169" t="s">
        <v>818</v>
      </c>
      <c r="D30" s="169" t="s">
        <v>819</v>
      </c>
      <c r="E30" s="19"/>
    </row>
    <row r="31" spans="8:8" ht="45.0">
      <c r="A31" s="19"/>
      <c r="B31" s="167" t="s">
        <v>769</v>
      </c>
      <c r="C31" s="169" t="s">
        <v>820</v>
      </c>
      <c r="D31" s="169" t="s">
        <v>821</v>
      </c>
      <c r="E31" s="19"/>
    </row>
    <row r="32" spans="8:8" ht="30.0">
      <c r="A32" s="19"/>
      <c r="B32" s="167" t="s">
        <v>782</v>
      </c>
      <c r="C32" s="168" t="s">
        <v>822</v>
      </c>
      <c r="D32" s="169" t="s">
        <v>823</v>
      </c>
      <c r="E32" s="19"/>
    </row>
    <row r="33" spans="8:8" ht="45.0">
      <c r="A33" s="19"/>
      <c r="B33" s="167" t="s">
        <v>774</v>
      </c>
      <c r="C33" s="169" t="s">
        <v>824</v>
      </c>
      <c r="D33" s="169" t="s">
        <v>825</v>
      </c>
      <c r="E33" s="19"/>
    </row>
    <row r="34" spans="8:8" ht="30.0">
      <c r="A34" s="19"/>
      <c r="B34" s="167" t="s">
        <v>775</v>
      </c>
      <c r="C34" s="168" t="s">
        <v>826</v>
      </c>
      <c r="D34" s="169" t="s">
        <v>827</v>
      </c>
      <c r="E34" s="19"/>
    </row>
    <row r="36" spans="8:8" ht="15.75">
      <c r="A36" s="173"/>
      <c r="B36" s="174" t="s">
        <v>828</v>
      </c>
      <c r="C36" s="173"/>
      <c r="D36" s="173"/>
      <c r="E36" s="173"/>
    </row>
    <row r="37" spans="8:8" ht="15.75">
      <c r="A37" s="173"/>
      <c r="B37" s="175">
        <v>1.0</v>
      </c>
      <c r="C37" s="173" t="s">
        <v>829</v>
      </c>
      <c r="D37" s="173"/>
      <c r="E37" s="173"/>
    </row>
    <row r="38" spans="8:8" ht="15.75">
      <c r="A38" s="173"/>
      <c r="B38" s="175">
        <v>2.0</v>
      </c>
      <c r="C38" s="173" t="s">
        <v>830</v>
      </c>
      <c r="D38" s="173"/>
      <c r="E38" s="173"/>
    </row>
    <row r="39" spans="8:8" ht="15.75">
      <c r="A39" s="173"/>
      <c r="B39" s="175">
        <v>3.0</v>
      </c>
      <c r="C39" s="173" t="s">
        <v>831</v>
      </c>
      <c r="D39" s="173"/>
      <c r="E39" s="173"/>
    </row>
    <row r="40" spans="8:8" ht="15.75">
      <c r="A40" s="173"/>
      <c r="B40" s="175">
        <v>4.0</v>
      </c>
      <c r="C40" s="173" t="s">
        <v>832</v>
      </c>
      <c r="D40" s="173"/>
      <c r="E40" s="173"/>
    </row>
    <row r="41" spans="8:8" ht="15.75">
      <c r="A41" s="173"/>
      <c r="B41" s="175">
        <v>5.0</v>
      </c>
      <c r="C41" s="173" t="s">
        <v>833</v>
      </c>
      <c r="D41" s="173"/>
      <c r="E41" s="173"/>
    </row>
    <row r="42" spans="8:8" ht="15.75">
      <c r="A42" s="173"/>
      <c r="B42" s="175">
        <v>6.0</v>
      </c>
      <c r="C42" s="173" t="s">
        <v>834</v>
      </c>
      <c r="D42" s="173"/>
      <c r="E42" s="173"/>
    </row>
    <row r="43" spans="8:8" ht="15.75">
      <c r="A43" s="173"/>
      <c r="B43" s="173"/>
      <c r="C43" s="173"/>
      <c r="D43" s="173"/>
      <c r="E43" s="173"/>
    </row>
    <row r="44" spans="8:8" ht="15.75">
      <c r="A44" s="173"/>
      <c r="B44" s="173"/>
      <c r="C44" s="173"/>
      <c r="D44" s="173"/>
      <c r="E44" s="173"/>
    </row>
    <row r="45" spans="8:8" ht="15.75">
      <c r="A45" s="173"/>
      <c r="B45" s="173"/>
      <c r="C45" s="173"/>
      <c r="D45" s="173"/>
      <c r="E45" s="173"/>
    </row>
  </sheetData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AG72"/>
  <sheetViews>
    <sheetView workbookViewId="0" topLeftCell="I6">
      <pane xSplit="3" ySplit="3" topLeftCell="L57" state="frozen" activePane="bottomRight"/>
      <selection pane="bottomRight" activeCell="B64" sqref="B64"/>
    </sheetView>
  </sheetViews>
  <sheetFormatPr defaultRowHeight="15.0"/>
  <cols>
    <col min="1" max="1" customWidth="1" width="5.0" style="0"/>
    <col min="2" max="2" customWidth="1" width="5.4257812" style="0"/>
    <col min="3" max="3" customWidth="1" width="7.4257812" style="0"/>
    <col min="4" max="4" customWidth="1" width="8.0" style="0"/>
    <col min="5" max="5" customWidth="1" width="6.8554688" style="0"/>
    <col min="6" max="6" customWidth="1" width="17.425781" style="0"/>
    <col min="7" max="7" customWidth="1" width="7.2851562" style="0"/>
    <col min="8" max="8" customWidth="1" width="15.140625" style="0"/>
    <col min="9" max="9" customWidth="1" width="7.4257812" style="0"/>
    <col min="10" max="10" customWidth="1" width="16.140625" style="0"/>
    <col min="11" max="11" customWidth="1" width="15.425781" style="0"/>
    <col min="12" max="12" customWidth="1" width="16.855469" style="0"/>
    <col min="13" max="13" customWidth="1" width="13.7109375" style="0"/>
    <col min="14" max="14" customWidth="1" width="12.425781" style="0"/>
    <col min="15" max="15" customWidth="1" width="13.7109375" style="0"/>
    <col min="16" max="16" customWidth="1" width="14.0" style="0"/>
    <col min="17" max="17" customWidth="1" width="13.7109375" style="0"/>
    <col min="18" max="19" customWidth="1" width="12.425781" style="0"/>
    <col min="20" max="20" customWidth="1" width="13.7109375" style="0"/>
    <col min="21" max="22" customWidth="1" width="12.425781" style="0"/>
    <col min="23" max="23" customWidth="1" width="14.855469" style="0"/>
    <col min="24" max="24" customWidth="1" width="13.7109375" style="0"/>
    <col min="25" max="25" customWidth="1" width="17.710938" style="0"/>
    <col min="26" max="26" customWidth="1" width="14.7109375" style="0"/>
    <col min="27" max="27" customWidth="1" width="10.140625" style="0"/>
    <col min="28" max="28" customWidth="1" width="10.285156" style="0"/>
    <col min="29" max="29" customWidth="1" width="11.0" style="0"/>
    <col min="30" max="30" customWidth="1" width="11.285156" style="0"/>
  </cols>
  <sheetData>
    <row r="2" spans="8:8" ht="21.0">
      <c r="A2" s="1" t="s">
        <v>14</v>
      </c>
    </row>
    <row r="3" spans="8:8" ht="15.75"/>
    <row r="4" spans="8:8" s="19" ht="21.0" customFormat="1" customHeight="1">
      <c r="A4" s="20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1" t="s">
        <v>0</v>
      </c>
      <c r="G4" s="21" t="s">
        <v>7</v>
      </c>
      <c r="H4" s="21" t="s">
        <v>8</v>
      </c>
      <c r="I4" s="21" t="s">
        <v>1</v>
      </c>
      <c r="J4" s="23" t="s">
        <v>11</v>
      </c>
      <c r="K4" s="176" t="s">
        <v>19</v>
      </c>
      <c r="L4" s="25" t="s">
        <v>13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177"/>
      <c r="Z4" s="178"/>
      <c r="AA4" s="178"/>
      <c r="AB4" s="178"/>
      <c r="AC4" s="178"/>
      <c r="AD4" s="178"/>
    </row>
    <row r="5" spans="8:8" s="19" ht="15.0" customFormat="1" customHeight="1">
      <c r="A5" s="32"/>
      <c r="B5" s="33"/>
      <c r="C5" s="33"/>
      <c r="D5" s="33"/>
      <c r="E5" s="33"/>
      <c r="F5" s="33"/>
      <c r="G5" s="33"/>
      <c r="H5" s="33"/>
      <c r="I5" s="33"/>
      <c r="J5" s="179" t="s">
        <v>12</v>
      </c>
      <c r="K5" s="180"/>
      <c r="L5" s="181" t="s">
        <v>20</v>
      </c>
      <c r="M5" s="181" t="s">
        <v>21</v>
      </c>
      <c r="N5" s="181" t="s">
        <v>22</v>
      </c>
      <c r="O5" s="181" t="s">
        <v>23</v>
      </c>
      <c r="P5" s="181" t="s">
        <v>24</v>
      </c>
      <c r="Q5" s="181" t="s">
        <v>25</v>
      </c>
      <c r="R5" s="181" t="s">
        <v>26</v>
      </c>
      <c r="S5" s="181" t="s">
        <v>27</v>
      </c>
      <c r="T5" s="182" t="s">
        <v>28</v>
      </c>
      <c r="U5" s="182" t="s">
        <v>52</v>
      </c>
      <c r="V5" s="182" t="s">
        <v>50</v>
      </c>
      <c r="W5" s="182" t="s">
        <v>51</v>
      </c>
      <c r="X5" s="182" t="s">
        <v>29</v>
      </c>
      <c r="Y5" s="183" t="s">
        <v>30</v>
      </c>
      <c r="Z5" s="184"/>
      <c r="AA5" s="184"/>
      <c r="AB5" s="184"/>
      <c r="AC5" s="184"/>
      <c r="AD5" s="184"/>
    </row>
    <row r="6" spans="8:8" s="19" ht="65.1" customFormat="1" customHeight="1">
      <c r="A6" s="185"/>
      <c r="B6" s="186"/>
      <c r="C6" s="186"/>
      <c r="D6" s="33"/>
      <c r="E6" s="33"/>
      <c r="F6" s="33"/>
      <c r="G6" s="33"/>
      <c r="H6" s="33"/>
      <c r="I6" s="33"/>
      <c r="J6" s="187"/>
      <c r="K6" s="188"/>
      <c r="L6" s="189"/>
      <c r="M6" s="189"/>
      <c r="N6" s="189"/>
      <c r="O6" s="189"/>
      <c r="P6" s="189"/>
      <c r="Q6" s="189"/>
      <c r="R6" s="189"/>
      <c r="S6" s="189"/>
      <c r="T6" s="190"/>
      <c r="U6" s="190"/>
      <c r="V6" s="190"/>
      <c r="W6" s="190"/>
      <c r="X6" s="190"/>
      <c r="Y6" s="191"/>
      <c r="Z6" s="27" t="s">
        <v>778</v>
      </c>
      <c r="AA6" s="28"/>
      <c r="AB6" s="192" t="s">
        <v>777</v>
      </c>
      <c r="AC6" s="193" t="s">
        <v>780</v>
      </c>
      <c r="AD6" s="194" t="s">
        <v>781</v>
      </c>
      <c r="AF6" s="19">
        <f>SUM(Z6)</f>
        <v>0.0</v>
      </c>
    </row>
    <row r="7" spans="8:8" s="19" ht="20.1" customFormat="1" customHeight="1">
      <c r="A7" s="195"/>
      <c r="B7" s="196"/>
      <c r="C7" s="196"/>
      <c r="D7" s="186"/>
      <c r="E7" s="186"/>
      <c r="F7" s="186"/>
      <c r="G7" s="186"/>
      <c r="H7" s="186"/>
      <c r="I7" s="186"/>
      <c r="J7" s="197"/>
      <c r="K7" s="198"/>
      <c r="L7" s="199"/>
      <c r="M7" s="199"/>
      <c r="N7" s="199"/>
      <c r="O7" s="199"/>
      <c r="P7" s="199"/>
      <c r="Q7" s="199"/>
      <c r="R7" s="199"/>
      <c r="S7" s="199"/>
      <c r="T7" s="200"/>
      <c r="U7" s="200"/>
      <c r="V7" s="200"/>
      <c r="W7" s="200"/>
      <c r="X7" s="200"/>
      <c r="Y7" s="201"/>
      <c r="Z7" s="202" t="s">
        <v>779</v>
      </c>
      <c r="AA7" s="203" t="s">
        <v>770</v>
      </c>
      <c r="AB7" s="204"/>
      <c r="AC7" s="205"/>
      <c r="AD7" s="206"/>
    </row>
    <row r="8" spans="8:8" ht="15.75">
      <c r="A8" s="45">
        <v>1.0</v>
      </c>
      <c r="B8" s="46">
        <v>2.0</v>
      </c>
      <c r="C8" s="46">
        <v>3.0</v>
      </c>
      <c r="D8" s="46">
        <v>4.0</v>
      </c>
      <c r="E8" s="46">
        <v>5.0</v>
      </c>
      <c r="F8" s="46">
        <v>6.0</v>
      </c>
      <c r="G8" s="46">
        <v>7.0</v>
      </c>
      <c r="H8" s="46">
        <v>8.0</v>
      </c>
      <c r="I8" s="46">
        <v>9.0</v>
      </c>
      <c r="J8" s="46">
        <v>10.0</v>
      </c>
      <c r="K8" s="46">
        <v>11.0</v>
      </c>
      <c r="L8" s="46">
        <v>12.0</v>
      </c>
      <c r="M8" s="46">
        <v>13.0</v>
      </c>
      <c r="N8" s="46">
        <v>14.0</v>
      </c>
      <c r="O8" s="46">
        <v>15.0</v>
      </c>
      <c r="P8" s="46">
        <v>16.0</v>
      </c>
      <c r="Q8" s="46">
        <v>17.0</v>
      </c>
      <c r="R8" s="46">
        <v>18.0</v>
      </c>
      <c r="S8" s="46">
        <v>19.0</v>
      </c>
      <c r="T8" s="46">
        <v>20.0</v>
      </c>
      <c r="U8" s="46">
        <v>21.0</v>
      </c>
      <c r="V8" s="46">
        <v>22.0</v>
      </c>
      <c r="W8" s="46">
        <v>23.0</v>
      </c>
      <c r="X8" s="46">
        <v>24.0</v>
      </c>
      <c r="Y8" s="47">
        <v>25.0</v>
      </c>
      <c r="Z8" s="207" t="s">
        <v>768</v>
      </c>
      <c r="AA8" s="208" t="s">
        <v>769</v>
      </c>
      <c r="AB8" s="208"/>
      <c r="AC8" s="208"/>
      <c r="AD8" s="209"/>
    </row>
    <row r="9" spans="8:8" s="55" ht="15.0" customFormat="1">
      <c r="A9" s="210">
        <v>1.0</v>
      </c>
      <c r="B9" s="210">
        <v>4.0</v>
      </c>
      <c r="C9" s="210">
        <v>51.0</v>
      </c>
      <c r="D9" s="211" t="s">
        <v>57</v>
      </c>
      <c r="E9" s="210">
        <v>5101.0</v>
      </c>
      <c r="F9" s="211" t="s">
        <v>58</v>
      </c>
      <c r="G9" s="211">
        <v>510101.0</v>
      </c>
      <c r="H9" s="211" t="s">
        <v>696</v>
      </c>
      <c r="I9" s="212">
        <v>8.0</v>
      </c>
      <c r="J9" s="213">
        <f>SUM(Desa!K7:K14)</f>
        <v>1.2261461E10</v>
      </c>
      <c r="K9" s="213">
        <f>SUM(Desa!L7:L14)</f>
        <v>1.07704675E9</v>
      </c>
      <c r="L9" s="213">
        <f>SUM(Desa!M7:M14)</f>
        <v>1.24213E8</v>
      </c>
      <c r="M9" s="213">
        <f>SUM(Desa!N7:N14)</f>
        <v>2.2575E8</v>
      </c>
      <c r="N9" s="213">
        <f>SUM(Desa!O7:O14)</f>
        <v>2150000.0</v>
      </c>
      <c r="O9" s="213">
        <f>SUM(Desa!P7:P14)</f>
        <v>8.02045E7</v>
      </c>
      <c r="P9" s="213">
        <f>SUM(Desa!Q7:Q14)</f>
        <v>4574000.0</v>
      </c>
      <c r="Q9" s="213">
        <f>SUM(Desa!R7:R14)</f>
        <v>6.883261E7</v>
      </c>
      <c r="R9" s="213">
        <f>SUM(Desa!S7:S14)</f>
        <v>0.0</v>
      </c>
      <c r="S9" s="213">
        <f>SUM(Desa!T7:T14)</f>
        <v>3.0925E7</v>
      </c>
      <c r="T9" s="213">
        <f>SUM(Desa!U7:U14)</f>
        <v>0.0</v>
      </c>
      <c r="U9" s="213">
        <f>SUM(Desa!V7:V14)</f>
        <v>0.0</v>
      </c>
      <c r="V9" s="213">
        <f>SUM(Desa!W7:W14)</f>
        <v>7.64988E7</v>
      </c>
      <c r="W9" s="213">
        <f>SUM(Desa!X7:X14)</f>
        <v>0.0</v>
      </c>
      <c r="X9" s="213">
        <f>SUM(Desa!Y7:Y14)</f>
        <v>1.042106E8</v>
      </c>
      <c r="Y9" s="214">
        <f>SUM(Desa!Z7:Z14)</f>
        <v>7.1735851E8</v>
      </c>
      <c r="Z9" s="214">
        <f>SUM(Desa!AA7:AA14)</f>
        <v>3.5968824E8</v>
      </c>
      <c r="AA9" s="215">
        <f>Z9/K9</f>
        <v>0.3339578713737356</v>
      </c>
      <c r="AB9" s="215">
        <f>K9/J9</f>
        <v>0.08784000128532807</v>
      </c>
      <c r="AC9" s="216">
        <f>Y9/K9</f>
        <v>0.6660421286262643</v>
      </c>
      <c r="AD9" s="217">
        <f>AC9+AA9</f>
        <v>1.0</v>
      </c>
    </row>
    <row r="10" spans="8:8">
      <c r="A10" s="218">
        <v>2.0</v>
      </c>
      <c r="B10" s="218">
        <v>4.0</v>
      </c>
      <c r="C10" s="218">
        <v>51.0</v>
      </c>
      <c r="D10" s="219" t="s">
        <v>57</v>
      </c>
      <c r="E10" s="218">
        <v>5101.0</v>
      </c>
      <c r="F10" s="219" t="s">
        <v>58</v>
      </c>
      <c r="G10" s="219">
        <v>510102.0</v>
      </c>
      <c r="H10" s="219" t="s">
        <v>697</v>
      </c>
      <c r="I10" s="218">
        <v>10.0</v>
      </c>
      <c r="J10" s="220">
        <f>SUM(Desa!K15:K24)</f>
        <v>1.264763E10</v>
      </c>
      <c r="K10" s="220">
        <f>SUM(Desa!L15:L24)</f>
        <v>1.15124341292E9</v>
      </c>
      <c r="L10" s="220">
        <f>SUM(Desa!M15:M24)</f>
        <v>5.8491E7</v>
      </c>
      <c r="M10" s="220">
        <f>SUM(Desa!N15:N24)</f>
        <v>1.07023E8</v>
      </c>
      <c r="N10" s="220">
        <f>SUM(Desa!O15:O24)</f>
        <v>0.0</v>
      </c>
      <c r="O10" s="220">
        <f>SUM(Desa!P15:P24)</f>
        <v>1.41645E7</v>
      </c>
      <c r="P10" s="220">
        <f>SUM(Desa!Q15:Q24)</f>
        <v>3880000.0</v>
      </c>
      <c r="Q10" s="220">
        <f>SUM(Desa!R15:R24)</f>
        <v>1.494E7</v>
      </c>
      <c r="R10" s="220">
        <f>SUM(Desa!S15:S24)</f>
        <v>3960000.0</v>
      </c>
      <c r="S10" s="220">
        <f>SUM(Desa!T15:T24)</f>
        <v>1.56E7</v>
      </c>
      <c r="T10" s="220">
        <f>SUM(Desa!U15:U24)</f>
        <v>0.0</v>
      </c>
      <c r="U10" s="220">
        <f>SUM(Desa!V15:V24)</f>
        <v>0.0</v>
      </c>
      <c r="V10" s="220">
        <f>SUM(Desa!W15:W24)</f>
        <v>1.308E7</v>
      </c>
      <c r="W10" s="220">
        <f>SUM(Desa!X15:X24)</f>
        <v>0.0</v>
      </c>
      <c r="X10" s="220">
        <f>SUM(Desa!Y15:Y24)</f>
        <v>1.444987E8</v>
      </c>
      <c r="Y10" s="221">
        <f>SUM(Desa!Z15:Z24)</f>
        <v>3.756372E8</v>
      </c>
      <c r="Z10" s="221">
        <f>SUM(Desa!AA15:AA24)</f>
        <v>7.7560621292E8</v>
      </c>
      <c r="AA10" s="222">
        <f t="shared" si="0" ref="AA10:AA65">Z10/K10</f>
        <v>0.6737117487193796</v>
      </c>
      <c r="AB10" s="222">
        <f t="shared" si="1" ref="AB10:AB65">K10/J10</f>
        <v>0.09102443801091588</v>
      </c>
      <c r="AC10" s="223">
        <f t="shared" si="2" ref="AC10:AC64">Y10/K10</f>
        <v>0.3262882512806204</v>
      </c>
      <c r="AD10" s="224">
        <f t="shared" si="3" ref="AD10:AD65">AC10+AA10</f>
        <v>1.0</v>
      </c>
    </row>
    <row r="11" spans="8:8">
      <c r="A11" s="218">
        <v>3.0</v>
      </c>
      <c r="B11" s="218">
        <v>4.0</v>
      </c>
      <c r="C11" s="218">
        <v>51.0</v>
      </c>
      <c r="D11" s="219" t="s">
        <v>57</v>
      </c>
      <c r="E11" s="218">
        <v>5101.0</v>
      </c>
      <c r="F11" s="219" t="s">
        <v>58</v>
      </c>
      <c r="G11" s="219">
        <v>510103.0</v>
      </c>
      <c r="H11" s="219" t="s">
        <v>698</v>
      </c>
      <c r="I11" s="218">
        <v>8.0</v>
      </c>
      <c r="J11" s="220">
        <f>SUM(Desa!K25:K32)</f>
        <v>8.82437E9</v>
      </c>
      <c r="K11" s="220">
        <f>SUM(Desa!L25:L32)</f>
        <v>8.29713767E8</v>
      </c>
      <c r="L11" s="220">
        <f>SUM(Desa!M25:M32)</f>
        <v>0.0</v>
      </c>
      <c r="M11" s="220">
        <f>SUM(Desa!N25:N32)</f>
        <v>1.94105E8</v>
      </c>
      <c r="N11" s="220">
        <f>SUM(Desa!O25:O32)</f>
        <v>2910000.0</v>
      </c>
      <c r="O11" s="220">
        <f>SUM(Desa!P25:P32)</f>
        <v>2.04346E7</v>
      </c>
      <c r="P11" s="220">
        <f>SUM(Desa!Q25:Q32)</f>
        <v>1.60515E7</v>
      </c>
      <c r="Q11" s="220">
        <f>SUM(Desa!R25:R32)</f>
        <v>5.8205E7</v>
      </c>
      <c r="R11" s="220">
        <f>SUM(Desa!S25:S32)</f>
        <v>0.0</v>
      </c>
      <c r="S11" s="220">
        <f>SUM(Desa!T25:T32)</f>
        <v>500000.0</v>
      </c>
      <c r="T11" s="220">
        <f>SUM(Desa!U25:U32)</f>
        <v>0.0</v>
      </c>
      <c r="U11" s="220">
        <f>SUM(Desa!V25:V32)</f>
        <v>0.0</v>
      </c>
      <c r="V11" s="220">
        <f>SUM(Desa!W25:W32)</f>
        <v>7700000.0</v>
      </c>
      <c r="W11" s="220">
        <f>SUM(Desa!X25:X32)</f>
        <v>0.0</v>
      </c>
      <c r="X11" s="220">
        <f>SUM(Desa!Y25:Y32)</f>
        <v>1.3090131E8</v>
      </c>
      <c r="Y11" s="221">
        <f>SUM(Desa!Z25:Z32)</f>
        <v>4.3080741E8</v>
      </c>
      <c r="Z11" s="221">
        <f>SUM(Desa!AA25:AA32)</f>
        <v>3.98906357E8</v>
      </c>
      <c r="AA11" s="222">
        <f t="shared" si="0"/>
        <v>0.48077586857733795</v>
      </c>
      <c r="AB11" s="222">
        <f t="shared" si="1"/>
        <v>0.09402526945266347</v>
      </c>
      <c r="AC11" s="223">
        <f t="shared" si="2"/>
        <v>0.5192241314226621</v>
      </c>
      <c r="AD11" s="224">
        <f t="shared" si="3"/>
        <v>1.0</v>
      </c>
    </row>
    <row r="12" spans="8:8">
      <c r="A12" s="218">
        <v>4.0</v>
      </c>
      <c r="B12" s="218">
        <v>4.0</v>
      </c>
      <c r="C12" s="218">
        <v>51.0</v>
      </c>
      <c r="D12" s="219" t="s">
        <v>57</v>
      </c>
      <c r="E12" s="218">
        <v>5101.0</v>
      </c>
      <c r="F12" s="219" t="s">
        <v>58</v>
      </c>
      <c r="G12" s="219">
        <v>510104.0</v>
      </c>
      <c r="H12" s="219" t="s">
        <v>699</v>
      </c>
      <c r="I12" s="218">
        <v>9.0</v>
      </c>
      <c r="J12" s="220">
        <f>SUM(Desa!K33:K41)</f>
        <v>1.3194879E10</v>
      </c>
      <c r="K12" s="220">
        <f>SUM(Desa!L33:L41)</f>
        <v>1.05559032E9</v>
      </c>
      <c r="L12" s="220">
        <f>SUM(Desa!M33:M41)</f>
        <v>2940000.0</v>
      </c>
      <c r="M12" s="220">
        <f>SUM(Desa!N33:N41)</f>
        <v>2.5858E7</v>
      </c>
      <c r="N12" s="220">
        <f>SUM(Desa!O33:O41)</f>
        <v>5192000.0</v>
      </c>
      <c r="O12" s="220">
        <f>SUM(Desa!P33:P41)</f>
        <v>4.0575E7</v>
      </c>
      <c r="P12" s="220">
        <f>SUM(Desa!Q33:Q41)</f>
        <v>4.031675E7</v>
      </c>
      <c r="Q12" s="220">
        <f>SUM(Desa!R33:R41)</f>
        <v>2.3925E7</v>
      </c>
      <c r="R12" s="220">
        <f>SUM(Desa!S33:S41)</f>
        <v>0.0</v>
      </c>
      <c r="S12" s="220">
        <f>SUM(Desa!T33:T41)</f>
        <v>3040000.0</v>
      </c>
      <c r="T12" s="220">
        <f>SUM(Desa!U33:U41)</f>
        <v>2200000.0</v>
      </c>
      <c r="U12" s="220">
        <f>SUM(Desa!V33:V41)</f>
        <v>2530000.0</v>
      </c>
      <c r="V12" s="220">
        <f>SUM(Desa!W33:W41)</f>
        <v>1900000.0</v>
      </c>
      <c r="W12" s="220">
        <f>SUM(Desa!X33:X41)</f>
        <v>0.0</v>
      </c>
      <c r="X12" s="220">
        <f>SUM(Desa!Y33:Y41)</f>
        <v>5.9425885E7</v>
      </c>
      <c r="Y12" s="221">
        <f>SUM(Desa!Z33:Z41)</f>
        <v>2.07902635E8</v>
      </c>
      <c r="Z12" s="221">
        <f>SUM(Desa!AA33:AA41)</f>
        <v>8.47687685E8</v>
      </c>
      <c r="AA12" s="222">
        <f t="shared" si="0"/>
        <v>0.8030460955723808</v>
      </c>
      <c r="AB12" s="222">
        <f t="shared" si="1"/>
        <v>0.08</v>
      </c>
      <c r="AC12" s="223">
        <f t="shared" si="2"/>
        <v>0.19695390442761923</v>
      </c>
      <c r="AD12" s="224">
        <f t="shared" si="3"/>
        <v>1.0</v>
      </c>
    </row>
    <row r="13" spans="8:8">
      <c r="A13" s="218">
        <v>5.0</v>
      </c>
      <c r="B13" s="218">
        <v>4.0</v>
      </c>
      <c r="C13" s="218">
        <v>51.0</v>
      </c>
      <c r="D13" s="219" t="s">
        <v>57</v>
      </c>
      <c r="E13" s="218">
        <v>5101.0</v>
      </c>
      <c r="F13" s="219" t="s">
        <v>58</v>
      </c>
      <c r="G13" s="219">
        <v>510105.0</v>
      </c>
      <c r="H13" s="219" t="s">
        <v>700</v>
      </c>
      <c r="I13" s="218">
        <v>6.0</v>
      </c>
      <c r="J13" s="220">
        <f>SUM(Desa!K42:K47)</f>
        <v>7.611343E9</v>
      </c>
      <c r="K13" s="220">
        <f>SUM(Desa!L42:L47)</f>
        <v>6.91715E8</v>
      </c>
      <c r="L13" s="220">
        <f>SUM(Desa!M42:M47)</f>
        <v>8034000.0</v>
      </c>
      <c r="M13" s="220">
        <f>SUM(Desa!N42:N47)</f>
        <v>0.0</v>
      </c>
      <c r="N13" s="220">
        <f>SUM(Desa!O42:O47)</f>
        <v>0.0</v>
      </c>
      <c r="O13" s="220">
        <f>SUM(Desa!P42:P47)</f>
        <v>2010000.0</v>
      </c>
      <c r="P13" s="220">
        <f>SUM(Desa!Q42:Q47)</f>
        <v>0.0</v>
      </c>
      <c r="Q13" s="220">
        <f>SUM(Desa!R42:R47)</f>
        <v>3682000.0</v>
      </c>
      <c r="R13" s="220">
        <f>SUM(Desa!S42:S47)</f>
        <v>0.0</v>
      </c>
      <c r="S13" s="220">
        <f>SUM(Desa!T42:T47)</f>
        <v>0.0</v>
      </c>
      <c r="T13" s="220">
        <f>SUM(Desa!U42:U47)</f>
        <v>0.0</v>
      </c>
      <c r="U13" s="220">
        <f>SUM(Desa!V42:V47)</f>
        <v>0.0</v>
      </c>
      <c r="V13" s="220">
        <f>SUM(Desa!W42:W47)</f>
        <v>0.0</v>
      </c>
      <c r="W13" s="220">
        <f>SUM(Desa!X42:X47)</f>
        <v>0.0</v>
      </c>
      <c r="X13" s="220">
        <f>SUM(Desa!Y42:Y47)</f>
        <v>0.0</v>
      </c>
      <c r="Y13" s="221">
        <f>SUM(Desa!Z42:Z47)</f>
        <v>1.3726E7</v>
      </c>
      <c r="Z13" s="221">
        <f>SUM(Desa!AA42:AA47)</f>
        <v>6.77989E8</v>
      </c>
      <c r="AA13" s="222">
        <f t="shared" si="0"/>
        <v>0.9801565673724005</v>
      </c>
      <c r="AB13" s="222">
        <f t="shared" si="1"/>
        <v>0.0908794939342505</v>
      </c>
      <c r="AC13" s="223">
        <f t="shared" si="2"/>
        <v>0.01984343262759952</v>
      </c>
      <c r="AD13" s="224">
        <f t="shared" si="3"/>
        <v>1.0000000000000004</v>
      </c>
    </row>
    <row r="14" spans="8:8" s="55" ht="15.0" customFormat="1">
      <c r="A14" s="210">
        <v>6.0</v>
      </c>
      <c r="B14" s="210">
        <v>4.0</v>
      </c>
      <c r="C14" s="210">
        <v>51.0</v>
      </c>
      <c r="D14" s="211" t="s">
        <v>57</v>
      </c>
      <c r="E14" s="210">
        <v>5102.0</v>
      </c>
      <c r="F14" s="211" t="s">
        <v>102</v>
      </c>
      <c r="G14" s="211">
        <v>510201.0</v>
      </c>
      <c r="H14" s="211" t="s">
        <v>701</v>
      </c>
      <c r="I14" s="210">
        <v>10.0</v>
      </c>
      <c r="J14" s="213">
        <f>SUM(Desa!K48:K57)</f>
        <v>8.44716E9</v>
      </c>
      <c r="K14" s="213">
        <f>SUM(Desa!L48:L57)</f>
        <v>9.91787955E8</v>
      </c>
      <c r="L14" s="213">
        <f>SUM(Desa!M48:M57)</f>
        <v>0.0</v>
      </c>
      <c r="M14" s="213">
        <f>SUM(Desa!N48:N57)</f>
        <v>0.0</v>
      </c>
      <c r="N14" s="213">
        <f>SUM(Desa!O48:O57)</f>
        <v>0.0</v>
      </c>
      <c r="O14" s="213">
        <f>SUM(Desa!P48:P57)</f>
        <v>0.0</v>
      </c>
      <c r="P14" s="213">
        <f>SUM(Desa!Q48:Q57)</f>
        <v>0.0</v>
      </c>
      <c r="Q14" s="213">
        <f>SUM(Desa!R48:R57)</f>
        <v>0.0</v>
      </c>
      <c r="R14" s="213">
        <f>SUM(Desa!S48:S57)</f>
        <v>0.0</v>
      </c>
      <c r="S14" s="213">
        <f>SUM(Desa!T48:T57)</f>
        <v>0.0</v>
      </c>
      <c r="T14" s="213">
        <f>SUM(Desa!U48:U57)</f>
        <v>0.0</v>
      </c>
      <c r="U14" s="213">
        <f>SUM(Desa!V48:V57)</f>
        <v>0.0</v>
      </c>
      <c r="V14" s="213">
        <f>SUM(Desa!W48:W57)</f>
        <v>0.0</v>
      </c>
      <c r="W14" s="213">
        <f>SUM(Desa!X48:X57)</f>
        <v>0.0</v>
      </c>
      <c r="X14" s="213">
        <f>SUM(Desa!Y48:Y57)</f>
        <v>0.0</v>
      </c>
      <c r="Y14" s="214">
        <f>SUM(Desa!Z48:Z57)</f>
        <v>0.0</v>
      </c>
      <c r="Z14" s="214">
        <f>SUM(Desa!AA48:AA57)</f>
        <v>9.91787955E8</v>
      </c>
      <c r="AA14" s="215">
        <f t="shared" si="0"/>
        <v>1.0</v>
      </c>
      <c r="AB14" s="215">
        <f t="shared" si="1"/>
        <v>0.11741081677155399</v>
      </c>
      <c r="AC14" s="216">
        <f t="shared" si="2"/>
        <v>0.0</v>
      </c>
      <c r="AD14" s="217">
        <f t="shared" si="3"/>
        <v>1.0</v>
      </c>
    </row>
    <row r="15" spans="8:8">
      <c r="A15" s="218">
        <v>7.0</v>
      </c>
      <c r="B15" s="218">
        <v>4.0</v>
      </c>
      <c r="C15" s="218">
        <v>51.0</v>
      </c>
      <c r="D15" s="219" t="s">
        <v>57</v>
      </c>
      <c r="E15" s="218">
        <v>5102.0</v>
      </c>
      <c r="F15" s="219" t="s">
        <v>102</v>
      </c>
      <c r="G15" s="219">
        <v>510202.0</v>
      </c>
      <c r="H15" s="219" t="s">
        <v>702</v>
      </c>
      <c r="I15" s="218">
        <v>10.0</v>
      </c>
      <c r="J15" s="220">
        <f>SUM(Desa!K58:K67)</f>
        <v>9.262516E9</v>
      </c>
      <c r="K15" s="220">
        <f>SUM(Desa!L58:L67)</f>
        <v>8.3368893E8</v>
      </c>
      <c r="L15" s="220">
        <f>SUM(Desa!M58:M67)</f>
        <v>2.93245E8</v>
      </c>
      <c r="M15" s="220">
        <f>SUM(Desa!N58:N67)</f>
        <v>0.0</v>
      </c>
      <c r="N15" s="220">
        <f>SUM(Desa!O58:O67)</f>
        <v>0.0</v>
      </c>
      <c r="O15" s="220">
        <f>SUM(Desa!P58:P67)</f>
        <v>0.0</v>
      </c>
      <c r="P15" s="220">
        <f>SUM(Desa!Q58:Q67)</f>
        <v>0.0</v>
      </c>
      <c r="Q15" s="220">
        <f>SUM(Desa!R58:R67)</f>
        <v>0.0</v>
      </c>
      <c r="R15" s="220">
        <f>SUM(Desa!S58:S67)</f>
        <v>0.0</v>
      </c>
      <c r="S15" s="220">
        <f>SUM(Desa!T58:T67)</f>
        <v>1610000.0</v>
      </c>
      <c r="T15" s="220">
        <f>SUM(Desa!U58:U67)</f>
        <v>2.2562E7</v>
      </c>
      <c r="U15" s="220">
        <f>SUM(Desa!V58:V67)</f>
        <v>0.0</v>
      </c>
      <c r="V15" s="220">
        <f>SUM(Desa!W58:W67)</f>
        <v>0.0</v>
      </c>
      <c r="W15" s="220">
        <f>SUM(Desa!X58:X67)</f>
        <v>0.0</v>
      </c>
      <c r="X15" s="220">
        <f>SUM(Desa!Y58:Y67)</f>
        <v>0.0</v>
      </c>
      <c r="Y15" s="221">
        <f>SUM(Desa!Z58:Z67)</f>
        <v>3.17417E8</v>
      </c>
      <c r="Z15" s="221">
        <f>SUM(Desa!AA58:AA67)</f>
        <v>5.1627193E8</v>
      </c>
      <c r="AA15" s="222">
        <f t="shared" si="0"/>
        <v>0.6192620669678317</v>
      </c>
      <c r="AB15" s="222">
        <f t="shared" si="1"/>
        <v>0.0900067465470505</v>
      </c>
      <c r="AC15" s="223">
        <f t="shared" si="2"/>
        <v>0.38073793303216824</v>
      </c>
      <c r="AD15" s="224">
        <f t="shared" si="3"/>
        <v>1.0</v>
      </c>
    </row>
    <row r="16" spans="8:8">
      <c r="A16" s="218">
        <v>8.0</v>
      </c>
      <c r="B16" s="218">
        <v>4.0</v>
      </c>
      <c r="C16" s="218">
        <v>51.0</v>
      </c>
      <c r="D16" s="219" t="s">
        <v>57</v>
      </c>
      <c r="E16" s="218">
        <v>5102.0</v>
      </c>
      <c r="F16" s="219" t="s">
        <v>102</v>
      </c>
      <c r="G16" s="219">
        <v>510203.0</v>
      </c>
      <c r="H16" s="219" t="s">
        <v>703</v>
      </c>
      <c r="I16" s="218">
        <v>11.0</v>
      </c>
      <c r="J16" s="220">
        <f>SUM(Desa!K68:K78)</f>
        <v>9.911401E9</v>
      </c>
      <c r="K16" s="220">
        <f>SUM(Desa!L68:L78)</f>
        <v>1.33182470454E9</v>
      </c>
      <c r="L16" s="220">
        <f>SUM(Desa!M68:M78)</f>
        <v>3.6795E7</v>
      </c>
      <c r="M16" s="220">
        <f>SUM(Desa!N68:N78)</f>
        <v>2.0102E7</v>
      </c>
      <c r="N16" s="220">
        <f>SUM(Desa!O68:O78)</f>
        <v>3664625.0</v>
      </c>
      <c r="O16" s="220">
        <f>SUM(Desa!P68:P78)</f>
        <v>3.8175E7</v>
      </c>
      <c r="P16" s="220">
        <f>SUM(Desa!Q68:Q78)</f>
        <v>6236000.0</v>
      </c>
      <c r="Q16" s="220">
        <f>SUM(Desa!R68:R78)</f>
        <v>9.2995E7</v>
      </c>
      <c r="R16" s="220">
        <f>SUM(Desa!S68:S78)</f>
        <v>0.0</v>
      </c>
      <c r="S16" s="220">
        <f>SUM(Desa!T68:T78)</f>
        <v>900000.0</v>
      </c>
      <c r="T16" s="220">
        <f>SUM(Desa!U68:U78)</f>
        <v>4.3138E7</v>
      </c>
      <c r="U16" s="220">
        <f>SUM(Desa!V68:V78)</f>
        <v>0.0</v>
      </c>
      <c r="V16" s="220">
        <f>SUM(Desa!W68:W78)</f>
        <v>4.3048E7</v>
      </c>
      <c r="W16" s="220">
        <f>SUM(Desa!X68:X78)</f>
        <v>3.66335E7</v>
      </c>
      <c r="X16" s="220">
        <f>SUM(Desa!Y68:Y78)</f>
        <v>4.588E7</v>
      </c>
      <c r="Y16" s="221">
        <f>SUM(Desa!Z68:Z78)</f>
        <v>3.67567125E8</v>
      </c>
      <c r="Z16" s="221">
        <f>SUM(Desa!AA68:AA78)</f>
        <v>9.6425757954E8</v>
      </c>
      <c r="AA16" s="222">
        <f t="shared" si="0"/>
        <v>0.7240123841020397</v>
      </c>
      <c r="AB16" s="222">
        <f t="shared" si="1"/>
        <v>0.13437300181276088</v>
      </c>
      <c r="AC16" s="223">
        <f t="shared" si="2"/>
        <v>0.27598761589796034</v>
      </c>
      <c r="AD16" s="224">
        <f t="shared" si="3"/>
        <v>1.0</v>
      </c>
    </row>
    <row r="17" spans="8:8">
      <c r="A17" s="218">
        <v>9.0</v>
      </c>
      <c r="B17" s="218">
        <v>4.0</v>
      </c>
      <c r="C17" s="218">
        <v>51.0</v>
      </c>
      <c r="D17" s="219" t="s">
        <v>57</v>
      </c>
      <c r="E17" s="218">
        <v>5102.0</v>
      </c>
      <c r="F17" s="219" t="s">
        <v>102</v>
      </c>
      <c r="G17" s="219">
        <v>510204.0</v>
      </c>
      <c r="H17" s="219" t="s">
        <v>704</v>
      </c>
      <c r="I17" s="218">
        <v>15.0</v>
      </c>
      <c r="J17" s="220">
        <f>SUM(Desa!K79:K93)</f>
        <v>1.2361468E10</v>
      </c>
      <c r="K17" s="220">
        <f>SUM(Desa!L79:L93)</f>
        <v>1.326022023E9</v>
      </c>
      <c r="L17" s="220">
        <f>SUM(Desa!M79:M93)</f>
        <v>7.2067E7</v>
      </c>
      <c r="M17" s="220">
        <f>SUM(Desa!N79:N93)</f>
        <v>3600000.0</v>
      </c>
      <c r="N17" s="220">
        <f>SUM(Desa!O79:O93)</f>
        <v>600000.0</v>
      </c>
      <c r="O17" s="220">
        <f>SUM(Desa!P79:P93)</f>
        <v>7340000.0</v>
      </c>
      <c r="P17" s="220">
        <f>SUM(Desa!Q79:Q93)</f>
        <v>3.4375E7</v>
      </c>
      <c r="Q17" s="220">
        <f>SUM(Desa!R79:R93)</f>
        <v>1.8373E7</v>
      </c>
      <c r="R17" s="220">
        <f>SUM(Desa!S79:S93)</f>
        <v>0.0</v>
      </c>
      <c r="S17" s="220">
        <f>SUM(Desa!T79:T93)</f>
        <v>1500000.0</v>
      </c>
      <c r="T17" s="220">
        <f>SUM(Desa!U79:U93)</f>
        <v>4.7285E7</v>
      </c>
      <c r="U17" s="220">
        <f>SUM(Desa!V79:V93)</f>
        <v>0.0</v>
      </c>
      <c r="V17" s="220">
        <f>SUM(Desa!W79:W93)</f>
        <v>5243000.0</v>
      </c>
      <c r="W17" s="220">
        <f>SUM(Desa!X79:X93)</f>
        <v>0.0</v>
      </c>
      <c r="X17" s="220">
        <f>SUM(Desa!Y79:Y93)</f>
        <v>5.6822E7</v>
      </c>
      <c r="Y17" s="221">
        <f>SUM(Desa!Z79:Z93)</f>
        <v>2.47205E8</v>
      </c>
      <c r="Z17" s="221">
        <f>SUM(Desa!AA79:AA93)</f>
        <v>1.078817023E9</v>
      </c>
      <c r="AA17" s="222">
        <f t="shared" si="0"/>
        <v>0.8135739861690064</v>
      </c>
      <c r="AB17" s="222">
        <f t="shared" si="1"/>
        <v>0.10727059464134842</v>
      </c>
      <c r="AC17" s="223">
        <f t="shared" si="2"/>
        <v>0.18642601383099353</v>
      </c>
      <c r="AD17" s="224">
        <f t="shared" si="3"/>
        <v>1.0</v>
      </c>
    </row>
    <row r="18" spans="8:8">
      <c r="A18" s="218">
        <v>10.0</v>
      </c>
      <c r="B18" s="218">
        <v>4.0</v>
      </c>
      <c r="C18" s="218">
        <v>51.0</v>
      </c>
      <c r="D18" s="219" t="s">
        <v>57</v>
      </c>
      <c r="E18" s="218">
        <v>5102.0</v>
      </c>
      <c r="F18" s="219" t="s">
        <v>102</v>
      </c>
      <c r="G18" s="219">
        <v>510205.0</v>
      </c>
      <c r="H18" s="219" t="s">
        <v>705</v>
      </c>
      <c r="I18" s="218">
        <v>12.0</v>
      </c>
      <c r="J18" s="220">
        <f>SUM(Desa!K94:K105)</f>
        <v>1.1028058E10</v>
      </c>
      <c r="K18" s="220">
        <f>SUM(Desa!L94:L105)</f>
        <v>1.250897074E9</v>
      </c>
      <c r="L18" s="220">
        <f>SUM(Desa!M94:M105)</f>
        <v>6.966E7</v>
      </c>
      <c r="M18" s="220">
        <f>SUM(Desa!N94:N105)</f>
        <v>7.46085E7</v>
      </c>
      <c r="N18" s="220">
        <f>SUM(Desa!O94:O105)</f>
        <v>2.5135E7</v>
      </c>
      <c r="O18" s="220">
        <f>SUM(Desa!P94:P105)</f>
        <v>4.057E7</v>
      </c>
      <c r="P18" s="220">
        <f>SUM(Desa!Q94:Q105)</f>
        <v>8470000.0</v>
      </c>
      <c r="Q18" s="220">
        <f>SUM(Desa!R94:R105)</f>
        <v>1.97415E7</v>
      </c>
      <c r="R18" s="220">
        <f>SUM(Desa!S94:S105)</f>
        <v>0.0</v>
      </c>
      <c r="S18" s="220">
        <f>SUM(Desa!T94:T105)</f>
        <v>3625000.0</v>
      </c>
      <c r="T18" s="220">
        <f>SUM(Desa!U94:U105)</f>
        <v>5.204E7</v>
      </c>
      <c r="U18" s="220">
        <f>SUM(Desa!V94:V105)</f>
        <v>0.0</v>
      </c>
      <c r="V18" s="220">
        <f>SUM(Desa!W94:W105)</f>
        <v>2.27E7</v>
      </c>
      <c r="W18" s="220">
        <f>SUM(Desa!X94:X105)</f>
        <v>1.32044E8</v>
      </c>
      <c r="X18" s="220">
        <f>SUM(Desa!Y94:Y105)</f>
        <v>5.80901E7</v>
      </c>
      <c r="Y18" s="221">
        <f>SUM(Desa!Z94:Z105)</f>
        <v>5.066841E8</v>
      </c>
      <c r="Z18" s="221">
        <f>SUM(Desa!AA94:AA105)</f>
        <v>7.44212974E8</v>
      </c>
      <c r="AA18" s="222">
        <f t="shared" si="0"/>
        <v>0.5949434125864779</v>
      </c>
      <c r="AB18" s="222">
        <f t="shared" si="1"/>
        <v>0.11342859041909283</v>
      </c>
      <c r="AC18" s="223">
        <f t="shared" si="2"/>
        <v>0.4050565874135221</v>
      </c>
      <c r="AD18" s="224">
        <f t="shared" si="3"/>
        <v>1.0</v>
      </c>
    </row>
    <row r="19" spans="8:8">
      <c r="A19" s="218">
        <v>11.0</v>
      </c>
      <c r="B19" s="218">
        <v>4.0</v>
      </c>
      <c r="C19" s="218">
        <v>51.0</v>
      </c>
      <c r="D19" s="219" t="s">
        <v>57</v>
      </c>
      <c r="E19" s="218">
        <v>5102.0</v>
      </c>
      <c r="F19" s="219" t="s">
        <v>102</v>
      </c>
      <c r="G19" s="219">
        <v>510206.0</v>
      </c>
      <c r="H19" s="219" t="s">
        <v>706</v>
      </c>
      <c r="I19" s="218">
        <v>15.0</v>
      </c>
      <c r="J19" s="220">
        <f>SUM(Desa!K106:K120)</f>
        <v>1.4132208E10</v>
      </c>
      <c r="K19" s="220">
        <f>SUM(Desa!L106:L120)</f>
        <v>2.10977588749E9</v>
      </c>
      <c r="L19" s="220">
        <f>SUM(Desa!M106:M120)</f>
        <v>0.0</v>
      </c>
      <c r="M19" s="220">
        <f>SUM(Desa!N106:N120)</f>
        <v>0.0</v>
      </c>
      <c r="N19" s="220">
        <f>SUM(Desa!O106:O120)</f>
        <v>0.0</v>
      </c>
      <c r="O19" s="220">
        <f>SUM(Desa!P106:P120)</f>
        <v>0.0</v>
      </c>
      <c r="P19" s="220">
        <f>SUM(Desa!Q106:Q120)</f>
        <v>0.0</v>
      </c>
      <c r="Q19" s="220">
        <f>SUM(Desa!R106:R120)</f>
        <v>0.0</v>
      </c>
      <c r="R19" s="220">
        <f>SUM(Desa!S106:S120)</f>
        <v>0.0</v>
      </c>
      <c r="S19" s="220">
        <f>SUM(Desa!T106:T120)</f>
        <v>0.0</v>
      </c>
      <c r="T19" s="220">
        <f>SUM(Desa!U106:U120)</f>
        <v>0.0</v>
      </c>
      <c r="U19" s="220">
        <f>SUM(Desa!V106:V120)</f>
        <v>0.0</v>
      </c>
      <c r="V19" s="220">
        <f>SUM(Desa!W106:W120)</f>
        <v>0.0</v>
      </c>
      <c r="W19" s="220">
        <f>SUM(Desa!X106:X120)</f>
        <v>0.0</v>
      </c>
      <c r="X19" s="220">
        <f>SUM(Desa!Y106:Y120)</f>
        <v>0.0</v>
      </c>
      <c r="Y19" s="221">
        <f>SUM(Desa!Z106:Z120)</f>
        <v>0.0</v>
      </c>
      <c r="Z19" s="221">
        <f>SUM(Desa!AA106:AA120)</f>
        <v>2.10977588749E9</v>
      </c>
      <c r="AA19" s="222">
        <f t="shared" si="0"/>
        <v>1.0</v>
      </c>
      <c r="AB19" s="222">
        <f t="shared" si="1"/>
        <v>0.14928848255629976</v>
      </c>
      <c r="AC19" s="223">
        <f t="shared" si="2"/>
        <v>0.0</v>
      </c>
      <c r="AD19" s="224">
        <f t="shared" si="3"/>
        <v>1.0</v>
      </c>
    </row>
    <row r="20" spans="8:8">
      <c r="A20" s="218">
        <v>12.0</v>
      </c>
      <c r="B20" s="218">
        <v>4.0</v>
      </c>
      <c r="C20" s="218">
        <v>51.0</v>
      </c>
      <c r="D20" s="219" t="s">
        <v>57</v>
      </c>
      <c r="E20" s="218">
        <v>5102.0</v>
      </c>
      <c r="F20" s="219" t="s">
        <v>102</v>
      </c>
      <c r="G20" s="219">
        <v>510207.0</v>
      </c>
      <c r="H20" s="219" t="s">
        <v>707</v>
      </c>
      <c r="I20" s="218">
        <v>16.0</v>
      </c>
      <c r="J20" s="220">
        <f>SUM(Desa!K121:K136)</f>
        <v>1.533212E10</v>
      </c>
      <c r="K20" s="220">
        <f>SUM(Desa!L121:L136)</f>
        <v>1.703244188E9</v>
      </c>
      <c r="L20" s="220">
        <f>SUM(Desa!M121:M136)</f>
        <v>1.13225E7</v>
      </c>
      <c r="M20" s="220">
        <f>SUM(Desa!N121:N136)</f>
        <v>5.5821E7</v>
      </c>
      <c r="N20" s="220">
        <f>SUM(Desa!O121:O136)</f>
        <v>5879500.0</v>
      </c>
      <c r="O20" s="220">
        <f>SUM(Desa!P121:P136)</f>
        <v>3.55575E7</v>
      </c>
      <c r="P20" s="220">
        <f>SUM(Desa!Q121:Q136)</f>
        <v>2.249E7</v>
      </c>
      <c r="Q20" s="220">
        <f>SUM(Desa!R121:R136)</f>
        <v>1.554095E8</v>
      </c>
      <c r="R20" s="220">
        <f>SUM(Desa!S121:S136)</f>
        <v>0.0</v>
      </c>
      <c r="S20" s="220">
        <f>SUM(Desa!T121:T136)</f>
        <v>2.2788E7</v>
      </c>
      <c r="T20" s="220">
        <f>SUM(Desa!U121:U136)</f>
        <v>7.92988E7</v>
      </c>
      <c r="U20" s="220">
        <f>SUM(Desa!V121:V136)</f>
        <v>7412500.0</v>
      </c>
      <c r="V20" s="220">
        <f>SUM(Desa!W121:W136)</f>
        <v>3520000.0</v>
      </c>
      <c r="W20" s="220">
        <f>SUM(Desa!X121:X136)</f>
        <v>2.4489E7</v>
      </c>
      <c r="X20" s="220">
        <f>SUM(Desa!Y121:Y136)</f>
        <v>1.5535E7</v>
      </c>
      <c r="Y20" s="221">
        <f>SUM(Desa!Z121:Z136)</f>
        <v>4.395233E8</v>
      </c>
      <c r="Z20" s="221">
        <f>SUM(Desa!AA121:AA136)</f>
        <v>1.263720888E9</v>
      </c>
      <c r="AA20" s="222">
        <f t="shared" si="0"/>
        <v>0.741949332282119</v>
      </c>
      <c r="AB20" s="222">
        <f t="shared" si="1"/>
        <v>0.11108993329037341</v>
      </c>
      <c r="AC20" s="223">
        <f t="shared" si="2"/>
        <v>0.258050667717881</v>
      </c>
      <c r="AD20" s="224">
        <f t="shared" si="3"/>
        <v>1.0</v>
      </c>
    </row>
    <row r="21" spans="8:8">
      <c r="A21" s="218">
        <v>13.0</v>
      </c>
      <c r="B21" s="218">
        <v>4.0</v>
      </c>
      <c r="C21" s="218">
        <v>51.0</v>
      </c>
      <c r="D21" s="219" t="s">
        <v>57</v>
      </c>
      <c r="E21" s="218">
        <v>5102.0</v>
      </c>
      <c r="F21" s="219" t="s">
        <v>102</v>
      </c>
      <c r="G21" s="219">
        <v>510208.0</v>
      </c>
      <c r="H21" s="219" t="s">
        <v>708</v>
      </c>
      <c r="I21" s="218">
        <v>18.0</v>
      </c>
      <c r="J21" s="220">
        <f>SUM(Desa!K137:K154)</f>
        <v>1.5796477E10</v>
      </c>
      <c r="K21" s="220">
        <f>SUM(Desa!L137:L154)</f>
        <v>1.636498023E9</v>
      </c>
      <c r="L21" s="220">
        <f>SUM(Desa!M137:M154)</f>
        <v>4.0824E7</v>
      </c>
      <c r="M21" s="220">
        <f>SUM(Desa!N137:N154)</f>
        <v>3.6148E7</v>
      </c>
      <c r="N21" s="220">
        <f>SUM(Desa!O137:O154)</f>
        <v>3990000.0</v>
      </c>
      <c r="O21" s="220">
        <f>SUM(Desa!P137:P154)</f>
        <v>5.7053E7</v>
      </c>
      <c r="P21" s="220">
        <f>SUM(Desa!Q137:Q154)</f>
        <v>5.2367E7</v>
      </c>
      <c r="Q21" s="220">
        <f>SUM(Desa!R137:R154)</f>
        <v>4.44515E7</v>
      </c>
      <c r="R21" s="220">
        <f>SUM(Desa!S137:S154)</f>
        <v>0.0</v>
      </c>
      <c r="S21" s="220">
        <f>SUM(Desa!T137:T154)</f>
        <v>3.19915E7</v>
      </c>
      <c r="T21" s="220">
        <f>SUM(Desa!U137:U154)</f>
        <v>5.806E7</v>
      </c>
      <c r="U21" s="220">
        <f>SUM(Desa!V137:V154)</f>
        <v>0.0</v>
      </c>
      <c r="V21" s="220">
        <f>SUM(Desa!W137:W154)</f>
        <v>1.06421E8</v>
      </c>
      <c r="W21" s="220">
        <f>SUM(Desa!X137:X154)</f>
        <v>7.1667E7</v>
      </c>
      <c r="X21" s="220">
        <f>SUM(Desa!Y137:Y154)</f>
        <v>9.5324E7</v>
      </c>
      <c r="Y21" s="221">
        <f>SUM(Desa!Z137:Z154)</f>
        <v>5.98297E8</v>
      </c>
      <c r="Z21" s="221">
        <f>SUM(Desa!AA137:AA154)</f>
        <v>1.038201023E9</v>
      </c>
      <c r="AA21" s="222">
        <f t="shared" si="0"/>
        <v>0.6344040801814033</v>
      </c>
      <c r="AB21" s="222">
        <f t="shared" si="1"/>
        <v>0.10359892417784042</v>
      </c>
      <c r="AC21" s="223">
        <f t="shared" si="2"/>
        <v>0.3655959198185967</v>
      </c>
      <c r="AD21" s="224">
        <f t="shared" si="3"/>
        <v>1.0</v>
      </c>
    </row>
    <row r="22" spans="8:8">
      <c r="A22" s="218">
        <v>14.0</v>
      </c>
      <c r="B22" s="218">
        <v>4.0</v>
      </c>
      <c r="C22" s="218">
        <v>51.0</v>
      </c>
      <c r="D22" s="219" t="s">
        <v>57</v>
      </c>
      <c r="E22" s="218">
        <v>5102.0</v>
      </c>
      <c r="F22" s="219" t="s">
        <v>102</v>
      </c>
      <c r="G22" s="219">
        <v>510209.0</v>
      </c>
      <c r="H22" s="219" t="s">
        <v>709</v>
      </c>
      <c r="I22" s="218">
        <v>12.0</v>
      </c>
      <c r="J22" s="220">
        <f>SUM(Desa!K155:K166)</f>
        <v>1.2453609E10</v>
      </c>
      <c r="K22" s="220">
        <f>SUM(Desa!L155:L166)</f>
        <v>1.440988998E9</v>
      </c>
      <c r="L22" s="220">
        <f>SUM(Desa!M155)</f>
        <v>0.0</v>
      </c>
      <c r="M22" s="220"/>
      <c r="N22" s="220">
        <f>SUM(Desa!O155:O166)</f>
        <v>0.0</v>
      </c>
      <c r="O22" s="220">
        <f>SUM(Desa!P155:P166)</f>
        <v>1.442E8</v>
      </c>
      <c r="P22" s="220">
        <f>SUM(Desa!Q155:Q166)</f>
        <v>3.96E7</v>
      </c>
      <c r="Q22" s="220">
        <f>SUM(Desa!R155:R166)</f>
        <v>9.8127E7</v>
      </c>
      <c r="R22" s="220">
        <f>SUM(Desa!S155:S166)</f>
        <v>0.0</v>
      </c>
      <c r="S22" s="220">
        <f>SUM(Desa!T155:T166)</f>
        <v>3.11E7</v>
      </c>
      <c r="T22" s="220">
        <f>SUM(Desa!U155:U166)</f>
        <v>2.8821E7</v>
      </c>
      <c r="U22" s="220">
        <f>SUM(Desa!V155:V166)</f>
        <v>0.0</v>
      </c>
      <c r="V22" s="220">
        <f>SUM(Desa!W155:W166)</f>
        <v>0.0</v>
      </c>
      <c r="W22" s="220">
        <f>SUM(Desa!X155:X166)</f>
        <v>3.0771E7</v>
      </c>
      <c r="X22" s="220">
        <f>SUM(Desa!Y155:Y166)</f>
        <v>7.5984E7</v>
      </c>
      <c r="Y22" s="221">
        <f>SUM(Desa!Z155:Z166)</f>
        <v>4.804655E8</v>
      </c>
      <c r="Z22" s="221">
        <f>SUM(Desa!AA155:AA166)</f>
        <v>9.60523498E8</v>
      </c>
      <c r="AA22" s="222">
        <f t="shared" si="0"/>
        <v>0.6665724022412002</v>
      </c>
      <c r="AB22" s="222">
        <f t="shared" si="1"/>
        <v>0.11570854665502987</v>
      </c>
      <c r="AC22" s="223">
        <f t="shared" si="2"/>
        <v>0.3334275977587998</v>
      </c>
      <c r="AD22" s="224">
        <f t="shared" si="3"/>
        <v>1.0</v>
      </c>
    </row>
    <row r="23" spans="8:8">
      <c r="A23" s="218">
        <v>15.0</v>
      </c>
      <c r="B23" s="218">
        <v>4.0</v>
      </c>
      <c r="C23" s="218">
        <v>51.0</v>
      </c>
      <c r="D23" s="219" t="s">
        <v>57</v>
      </c>
      <c r="E23" s="218">
        <v>5102.0</v>
      </c>
      <c r="F23" s="219" t="s">
        <v>102</v>
      </c>
      <c r="G23" s="219">
        <v>510210.0</v>
      </c>
      <c r="H23" s="219" t="s">
        <v>710</v>
      </c>
      <c r="I23" s="218">
        <v>14.0</v>
      </c>
      <c r="J23" s="220">
        <f>SUM(Desa!K167:K180)</f>
        <v>1.5389954E10</v>
      </c>
      <c r="K23" s="220">
        <f>SUM(Desa!L167:L180)</f>
        <v>2.021004875E9</v>
      </c>
      <c r="L23" s="220">
        <f>SUM(Desa!M167:M180)</f>
        <v>5131750.0</v>
      </c>
      <c r="M23" s="220">
        <f>SUM(Desa!N167:N180)</f>
        <v>5811000.0</v>
      </c>
      <c r="N23" s="220">
        <f>SUM(Desa!O167:O180)</f>
        <v>3.1415E7</v>
      </c>
      <c r="O23" s="220">
        <f>SUM(Desa!P167:P180)</f>
        <v>2.61437E7</v>
      </c>
      <c r="P23" s="220">
        <f>SUM(Desa!Q167:Q180)</f>
        <v>5001000.0</v>
      </c>
      <c r="Q23" s="220">
        <f>SUM(Desa!R167:R180)</f>
        <v>2.4525E7</v>
      </c>
      <c r="R23" s="220">
        <f>SUM(Desa!S167:S180)</f>
        <v>0.0</v>
      </c>
      <c r="S23" s="220">
        <f>SUM(Desa!T167:T180)</f>
        <v>0.0</v>
      </c>
      <c r="T23" s="220">
        <f>SUM(Desa!U167:U180)</f>
        <v>2900000.0</v>
      </c>
      <c r="U23" s="220">
        <f>SUM(Desa!V167:V180)</f>
        <v>0.0</v>
      </c>
      <c r="V23" s="220">
        <f>SUM(Desa!W167:W180)</f>
        <v>9171500.0</v>
      </c>
      <c r="W23" s="220">
        <f>SUM(Desa!X167:X180)</f>
        <v>4424000.0</v>
      </c>
      <c r="X23" s="220">
        <f>SUM(Desa!Y167:Y180)</f>
        <v>0.0</v>
      </c>
      <c r="Y23" s="221">
        <f>SUM(Desa!Z167:Z180)</f>
        <v>1.1452295E8</v>
      </c>
      <c r="Z23" s="221">
        <f>SUM(Desa!AA167:AA180)</f>
        <v>1.906481925E9</v>
      </c>
      <c r="AA23" s="222">
        <f t="shared" si="0"/>
        <v>0.943333659697382</v>
      </c>
      <c r="AB23" s="222">
        <f t="shared" si="1"/>
        <v>0.13131974760938206</v>
      </c>
      <c r="AC23" s="223">
        <f t="shared" si="2"/>
        <v>0.05666634030261802</v>
      </c>
      <c r="AD23" s="224">
        <f t="shared" si="3"/>
        <v>1.0</v>
      </c>
    </row>
    <row r="24" spans="8:8" s="55" ht="15.0" customFormat="1">
      <c r="A24" s="210">
        <v>16.0</v>
      </c>
      <c r="B24" s="210">
        <v>4.0</v>
      </c>
      <c r="C24" s="210">
        <v>51.0</v>
      </c>
      <c r="D24" s="211" t="s">
        <v>57</v>
      </c>
      <c r="E24" s="210">
        <v>5103.0</v>
      </c>
      <c r="F24" s="211" t="s">
        <v>235</v>
      </c>
      <c r="G24" s="211">
        <v>510302.0</v>
      </c>
      <c r="H24" s="211" t="s">
        <v>711</v>
      </c>
      <c r="I24" s="210">
        <v>15.0</v>
      </c>
      <c r="J24" s="213">
        <f>SUM(Desa!K181:K195)</f>
        <v>1.7239055E10</v>
      </c>
      <c r="K24" s="213">
        <f>SUM(Desa!L181:L195)</f>
        <v>2.2245914265299997E9</v>
      </c>
      <c r="L24" s="213">
        <f>SUM(Desa!M181:M195)</f>
        <v>3.713E7</v>
      </c>
      <c r="M24" s="213">
        <f>SUM(Desa!N181:N195)</f>
        <v>0.0</v>
      </c>
      <c r="N24" s="213">
        <f>SUM(Desa!O181:O195)</f>
        <v>0.0</v>
      </c>
      <c r="O24" s="213">
        <f>SUM(Desa!P181:P195)</f>
        <v>0.0</v>
      </c>
      <c r="P24" s="213">
        <f>SUM(Desa!Q181:Q195)</f>
        <v>0.0</v>
      </c>
      <c r="Q24" s="213">
        <f>SUM(Desa!R181:R195)</f>
        <v>0.0</v>
      </c>
      <c r="R24" s="213">
        <f>SUM(Desa!S181:S195)</f>
        <v>0.0</v>
      </c>
      <c r="S24" s="213">
        <f>SUM(Desa!T181:T195)</f>
        <v>0.0</v>
      </c>
      <c r="T24" s="213">
        <f>SUM(Desa!U181:U195)</f>
        <v>0.0</v>
      </c>
      <c r="U24" s="213">
        <f>SUM(Desa!V181:V195)</f>
        <v>0.0</v>
      </c>
      <c r="V24" s="213">
        <f>SUM(Desa!W181:W195)</f>
        <v>0.0</v>
      </c>
      <c r="W24" s="213">
        <f>SUM(Desa!X181:X195)</f>
        <v>0.0</v>
      </c>
      <c r="X24" s="213">
        <f>SUM(Desa!Y181:Y195)</f>
        <v>5.6460846E8</v>
      </c>
      <c r="Y24" s="214">
        <f>SUM(Desa!Z181:Z195)</f>
        <v>6.0173846E8</v>
      </c>
      <c r="Z24" s="214">
        <f>SUM(Desa!AA181:AA195)</f>
        <v>1.62285296653E9</v>
      </c>
      <c r="AA24" s="215">
        <f t="shared" si="0"/>
        <v>0.7295060779144449</v>
      </c>
      <c r="AB24" s="215">
        <f t="shared" si="1"/>
        <v>0.12904369911981833</v>
      </c>
      <c r="AC24" s="216">
        <f t="shared" si="2"/>
        <v>0.2704939220855553</v>
      </c>
      <c r="AD24" s="217">
        <f t="shared" si="3"/>
        <v>1.0</v>
      </c>
    </row>
    <row r="25" spans="8:8">
      <c r="A25" s="218">
        <v>17.0</v>
      </c>
      <c r="B25" s="218">
        <v>4.0</v>
      </c>
      <c r="C25" s="218">
        <v>51.0</v>
      </c>
      <c r="D25" s="219" t="s">
        <v>57</v>
      </c>
      <c r="E25" s="218">
        <v>5103.0</v>
      </c>
      <c r="F25" s="219" t="s">
        <v>235</v>
      </c>
      <c r="G25" s="219">
        <v>510303.0</v>
      </c>
      <c r="H25" s="219" t="s">
        <v>712</v>
      </c>
      <c r="I25" s="218">
        <v>18.0</v>
      </c>
      <c r="J25" s="220">
        <f>SUM(Desa!K196:K213)</f>
        <v>2.2458544E10</v>
      </c>
      <c r="K25" s="220">
        <f>SUM(Desa!L196:L213)</f>
        <v>3.92118906129E9</v>
      </c>
      <c r="L25" s="220">
        <f>SUM(Desa!M196:M213)</f>
        <v>3.5928E7</v>
      </c>
      <c r="M25" s="220">
        <f>SUM(Desa!N196:N213)</f>
        <v>0.0</v>
      </c>
      <c r="N25" s="220">
        <f>SUM(Desa!O196:O213)</f>
        <v>0.0</v>
      </c>
      <c r="O25" s="220">
        <f>SUM(Desa!P196:P213)</f>
        <v>0.0</v>
      </c>
      <c r="P25" s="220">
        <f>SUM(Desa!Q196:Q213)</f>
        <v>0.0</v>
      </c>
      <c r="Q25" s="220">
        <f>SUM(Desa!R196:R213)</f>
        <v>0.0</v>
      </c>
      <c r="R25" s="220">
        <f>SUM(Desa!S196:S213)</f>
        <v>0.0</v>
      </c>
      <c r="S25" s="220">
        <f>SUM(Desa!T196:T213)</f>
        <v>0.0</v>
      </c>
      <c r="T25" s="220">
        <f>SUM(Desa!U196:U213)</f>
        <v>0.0</v>
      </c>
      <c r="U25" s="220">
        <f>SUM(Desa!V196:V213)</f>
        <v>0.0</v>
      </c>
      <c r="V25" s="220">
        <f>SUM(Desa!W196:W213)</f>
        <v>0.0</v>
      </c>
      <c r="W25" s="220">
        <f>SUM(Desa!X196:X213)</f>
        <v>0.0</v>
      </c>
      <c r="X25" s="220">
        <f>SUM(Desa!Y196:Y213)</f>
        <v>1.276226925E9</v>
      </c>
      <c r="Y25" s="221">
        <f>SUM(Desa!Z196:Z213)</f>
        <v>1.312154925E9</v>
      </c>
      <c r="Z25" s="221">
        <f>SUM(Desa!AA196:AA213)</f>
        <v>2.6090341362900004E9</v>
      </c>
      <c r="AA25" s="222">
        <f t="shared" si="0"/>
        <v>0.6653681053143802</v>
      </c>
      <c r="AB25" s="222">
        <f t="shared" si="1"/>
        <v>0.17459676198465937</v>
      </c>
      <c r="AC25" s="223">
        <f t="shared" si="2"/>
        <v>0.3346318946856199</v>
      </c>
      <c r="AD25" s="224">
        <f t="shared" si="3"/>
        <v>1.0</v>
      </c>
    </row>
    <row r="26" spans="8:8">
      <c r="A26" s="218">
        <v>18.0</v>
      </c>
      <c r="B26" s="218">
        <v>4.0</v>
      </c>
      <c r="C26" s="218">
        <v>51.0</v>
      </c>
      <c r="D26" s="219" t="s">
        <v>57</v>
      </c>
      <c r="E26" s="218">
        <v>5103.0</v>
      </c>
      <c r="F26" s="219" t="s">
        <v>235</v>
      </c>
      <c r="G26" s="219">
        <v>510304.0</v>
      </c>
      <c r="H26" s="219" t="s">
        <v>713</v>
      </c>
      <c r="I26" s="218">
        <v>7.0</v>
      </c>
      <c r="J26" s="220">
        <f>SUM(Desa!K214:K220)</f>
        <v>1.1131098E10</v>
      </c>
      <c r="K26" s="220">
        <f>SUM(Desa!L214:L220)</f>
        <v>1.52692903075E9</v>
      </c>
      <c r="L26" s="220">
        <f>SUM(Desa!M214:M220)</f>
        <v>5.088575E7</v>
      </c>
      <c r="M26" s="220">
        <f>SUM(Desa!N214:N220)</f>
        <v>0.0</v>
      </c>
      <c r="N26" s="220">
        <f>SUM(Desa!O214:O220)</f>
        <v>0.0</v>
      </c>
      <c r="O26" s="220">
        <f>SUM(Desa!P214:P220)</f>
        <v>0.0</v>
      </c>
      <c r="P26" s="220">
        <f>SUM(Desa!Q214:Q220)</f>
        <v>0.0</v>
      </c>
      <c r="Q26" s="220">
        <f>SUM(Desa!R214:R220)</f>
        <v>0.0</v>
      </c>
      <c r="R26" s="220">
        <f>SUM(Desa!S214:S220)</f>
        <v>0.0</v>
      </c>
      <c r="S26" s="220">
        <f>SUM(Desa!T214:T220)</f>
        <v>0.0</v>
      </c>
      <c r="T26" s="220">
        <f>SUM(Desa!U214:U220)</f>
        <v>0.0</v>
      </c>
      <c r="U26" s="220">
        <f>SUM(Desa!V214:V220)</f>
        <v>0.0</v>
      </c>
      <c r="V26" s="220">
        <f>SUM(Desa!W214:W220)</f>
        <v>0.0</v>
      </c>
      <c r="W26" s="220">
        <f>SUM(Desa!X214:X220)</f>
        <v>0.0</v>
      </c>
      <c r="X26" s="220">
        <f>SUM(Desa!Y214:Y220)</f>
        <v>2.8405525E8</v>
      </c>
      <c r="Y26" s="221">
        <f>SUM(Desa!Z214:Z220)</f>
        <v>3.34941E8</v>
      </c>
      <c r="Z26" s="221">
        <f>SUM(Desa!AA214:AA220)</f>
        <v>1.19198803075E9</v>
      </c>
      <c r="AA26" s="222">
        <f t="shared" si="0"/>
        <v>0.78064402912329</v>
      </c>
      <c r="AB26" s="222">
        <f t="shared" si="1"/>
        <v>0.13717685629485968</v>
      </c>
      <c r="AC26" s="223">
        <f t="shared" si="2"/>
        <v>0.21935597087671</v>
      </c>
      <c r="AD26" s="224">
        <f t="shared" si="3"/>
        <v>1.0</v>
      </c>
    </row>
    <row r="27" spans="8:8">
      <c r="A27" s="218">
        <v>19.0</v>
      </c>
      <c r="B27" s="218">
        <v>4.0</v>
      </c>
      <c r="C27" s="218">
        <v>51.0</v>
      </c>
      <c r="D27" s="219" t="s">
        <v>57</v>
      </c>
      <c r="E27" s="218">
        <v>5103.0</v>
      </c>
      <c r="F27" s="219" t="s">
        <v>235</v>
      </c>
      <c r="G27" s="219">
        <v>510305.0</v>
      </c>
      <c r="H27" s="219" t="s">
        <v>714</v>
      </c>
      <c r="I27" s="218">
        <v>3.0</v>
      </c>
      <c r="J27" s="220">
        <f>SUM(Desa!K221:K223)</f>
        <v>4.071009E9</v>
      </c>
      <c r="K27" s="220">
        <f>SUM(Desa!L221:L223)</f>
        <v>9.72080678E8</v>
      </c>
      <c r="L27" s="220">
        <f>SUM(Desa!M221:M223)</f>
        <v>0.0</v>
      </c>
      <c r="M27" s="220">
        <f>SUM(Desa!N221:N223)</f>
        <v>0.0</v>
      </c>
      <c r="N27" s="220">
        <f>SUM(Desa!O221:O223)</f>
        <v>0.0</v>
      </c>
      <c r="O27" s="220">
        <f>SUM(Desa!P221:P223)</f>
        <v>0.0</v>
      </c>
      <c r="P27" s="220">
        <f>SUM(Desa!Q221:Q223)</f>
        <v>0.0</v>
      </c>
      <c r="Q27" s="220">
        <f>SUM(Desa!R221:R223)</f>
        <v>0.0</v>
      </c>
      <c r="R27" s="220">
        <f>SUM(Desa!S221:S223)</f>
        <v>0.0</v>
      </c>
      <c r="S27" s="220">
        <f>SUM(Desa!T221:T223)</f>
        <v>0.0</v>
      </c>
      <c r="T27" s="220">
        <f>SUM(Desa!U221:U223)</f>
        <v>0.0</v>
      </c>
      <c r="U27" s="220">
        <f>SUM(Desa!V221:V223)</f>
        <v>0.0</v>
      </c>
      <c r="V27" s="220">
        <f>SUM(Desa!W221:W223)</f>
        <v>0.0</v>
      </c>
      <c r="W27" s="220">
        <f>SUM(Desa!X221:X223)</f>
        <v>0.0</v>
      </c>
      <c r="X27" s="220">
        <f>SUM(Desa!Y221:Y223)</f>
        <v>1.6635955E8</v>
      </c>
      <c r="Y27" s="221">
        <f>SUM(Desa!Z221:Z223)</f>
        <v>1.6635955E8</v>
      </c>
      <c r="Z27" s="221">
        <f>SUM(Desa!AA221:AA223)</f>
        <v>8.05721128E8</v>
      </c>
      <c r="AA27" s="222">
        <f t="shared" si="0"/>
        <v>0.8288624043610504</v>
      </c>
      <c r="AB27" s="222">
        <f t="shared" si="1"/>
        <v>0.23878126479209455</v>
      </c>
      <c r="AC27" s="223">
        <f t="shared" si="2"/>
        <v>0.17113759563894962</v>
      </c>
      <c r="AD27" s="224">
        <f t="shared" si="3"/>
        <v>1.0</v>
      </c>
    </row>
    <row r="28" spans="8:8">
      <c r="A28" s="218">
        <v>20.0</v>
      </c>
      <c r="B28" s="218">
        <v>4.0</v>
      </c>
      <c r="C28" s="218">
        <v>51.0</v>
      </c>
      <c r="D28" s="219" t="s">
        <v>57</v>
      </c>
      <c r="E28" s="218">
        <v>5103.0</v>
      </c>
      <c r="F28" s="219" t="s">
        <v>235</v>
      </c>
      <c r="G28" s="219">
        <v>510306.0</v>
      </c>
      <c r="H28" s="219" t="s">
        <v>715</v>
      </c>
      <c r="I28" s="218">
        <v>3.0</v>
      </c>
      <c r="J28" s="225">
        <f>SUM(Desa!K224:K226)</f>
        <v>3.58684E9</v>
      </c>
      <c r="K28" s="225">
        <f>SUM(Desa!L224:L226)</f>
        <v>4.563338E8</v>
      </c>
      <c r="L28" s="225">
        <f>SUM(Desa!M224:M226)</f>
        <v>0.0</v>
      </c>
      <c r="M28" s="225">
        <f>SUM(Desa!N224:N226)</f>
        <v>0.0</v>
      </c>
      <c r="N28" s="225">
        <f>SUM(Desa!O224:O226)</f>
        <v>0.0</v>
      </c>
      <c r="O28" s="225">
        <f>SUM(Desa!P224:P226)</f>
        <v>0.0</v>
      </c>
      <c r="P28" s="225">
        <f>SUM(Desa!Q224:Q226)</f>
        <v>0.0</v>
      </c>
      <c r="Q28" s="225">
        <f>SUM(Desa!R224:R226)</f>
        <v>0.0</v>
      </c>
      <c r="R28" s="225">
        <f>SUM(Desa!S224:S226)</f>
        <v>0.0</v>
      </c>
      <c r="S28" s="225">
        <f>SUM(Desa!T224:T226)</f>
        <v>0.0</v>
      </c>
      <c r="T28" s="225">
        <f>SUM(Desa!U224:U226)</f>
        <v>0.0</v>
      </c>
      <c r="U28" s="225">
        <f>SUM(Desa!V224:V226)</f>
        <v>0.0</v>
      </c>
      <c r="V28" s="225">
        <f>SUM(Desa!W224:W226)</f>
        <v>0.0</v>
      </c>
      <c r="W28" s="225">
        <f>SUM(Desa!X224:X226)</f>
        <v>0.0</v>
      </c>
      <c r="X28" s="225">
        <f>SUM(Desa!Y224:Y226)</f>
        <v>1.8395625E8</v>
      </c>
      <c r="Y28" s="226">
        <f>SUM(Desa!Z224:Z226)</f>
        <v>1.8395625E8</v>
      </c>
      <c r="Z28" s="226">
        <f>SUM(Desa!AA224:AA226)</f>
        <v>2.7237755E8</v>
      </c>
      <c r="AA28" s="222">
        <f t="shared" si="0"/>
        <v>0.5968822603103254</v>
      </c>
      <c r="AB28" s="222">
        <f t="shared" si="1"/>
        <v>0.12722446498868084</v>
      </c>
      <c r="AC28" s="223">
        <f t="shared" si="2"/>
        <v>0.4031177396896745</v>
      </c>
      <c r="AD28" s="224">
        <f t="shared" si="3"/>
        <v>1.0</v>
      </c>
    </row>
    <row r="29" spans="8:8" s="55" ht="15.0" customFormat="1">
      <c r="A29" s="210">
        <v>21.0</v>
      </c>
      <c r="B29" s="210">
        <v>4.0</v>
      </c>
      <c r="C29" s="210">
        <v>51.0</v>
      </c>
      <c r="D29" s="211" t="s">
        <v>57</v>
      </c>
      <c r="E29" s="210">
        <v>5104.0</v>
      </c>
      <c r="F29" s="211" t="s">
        <v>284</v>
      </c>
      <c r="G29" s="211">
        <v>510401.0</v>
      </c>
      <c r="H29" s="211" t="s">
        <v>716</v>
      </c>
      <c r="I29" s="210">
        <v>12.0</v>
      </c>
      <c r="J29" s="227">
        <f>SUM(Desa!K227:K238)</f>
        <v>1.2015206E10</v>
      </c>
      <c r="K29" s="227">
        <f>SUM(Desa!L227:L238)</f>
        <v>1.30600034915E9</v>
      </c>
      <c r="L29" s="227">
        <f>SUM(Desa!M227:M238)</f>
        <v>1.2745E7</v>
      </c>
      <c r="M29" s="227">
        <f>SUM(Desa!N227:N238)</f>
        <v>1.9448635E8</v>
      </c>
      <c r="N29" s="227">
        <f>SUM(Desa!O227:O238)</f>
        <v>7348800.0</v>
      </c>
      <c r="O29" s="227">
        <f>SUM(Desa!P227:P238)</f>
        <v>8684545.0</v>
      </c>
      <c r="P29" s="227">
        <f>SUM(Desa!Q227:Q238)</f>
        <v>1.2435E7</v>
      </c>
      <c r="Q29" s="227">
        <f>SUM(Desa!R227:R238)</f>
        <v>1.006927E7</v>
      </c>
      <c r="R29" s="227">
        <f>SUM(Desa!S227:S238)</f>
        <v>0.0</v>
      </c>
      <c r="S29" s="227">
        <f>SUM(Desa!T227:T238)</f>
        <v>2.2752027E7</v>
      </c>
      <c r="T29" s="227">
        <f>SUM(Desa!U227:U238)</f>
        <v>6.7088E7</v>
      </c>
      <c r="U29" s="227">
        <f>SUM(Desa!V227:V238)</f>
        <v>0.0</v>
      </c>
      <c r="V29" s="227">
        <f>SUM(Desa!W227:W238)</f>
        <v>0.0</v>
      </c>
      <c r="W29" s="227">
        <f>SUM(Desa!X227:X238)</f>
        <v>6.9535425E7</v>
      </c>
      <c r="X29" s="227">
        <f>SUM(Desa!Y227:Y238)</f>
        <v>9.588347E7</v>
      </c>
      <c r="Y29" s="228">
        <f>SUM(Desa!Z227:Z238)</f>
        <v>5.01027887E8</v>
      </c>
      <c r="Z29" s="228">
        <f>SUM(Desa!AA227:AA238)</f>
        <v>8.0497246215E8</v>
      </c>
      <c r="AA29" s="215">
        <f t="shared" si="0"/>
        <v>0.6163646607551904</v>
      </c>
      <c r="AB29" s="215">
        <f t="shared" si="1"/>
        <v>0.10869562695387829</v>
      </c>
      <c r="AC29" s="216">
        <f t="shared" si="2"/>
        <v>0.3836353392448095</v>
      </c>
      <c r="AD29" s="217">
        <f t="shared" si="3"/>
        <v>1.0</v>
      </c>
    </row>
    <row r="30" spans="8:8">
      <c r="A30" s="218">
        <v>22.0</v>
      </c>
      <c r="B30" s="218">
        <v>4.0</v>
      </c>
      <c r="C30" s="218">
        <v>51.0</v>
      </c>
      <c r="D30" s="219" t="s">
        <v>57</v>
      </c>
      <c r="E30" s="218">
        <v>5104.0</v>
      </c>
      <c r="F30" s="229" t="s">
        <v>284</v>
      </c>
      <c r="G30" s="219">
        <v>510402.0</v>
      </c>
      <c r="H30" s="219" t="s">
        <v>717</v>
      </c>
      <c r="I30" s="218">
        <v>9.0</v>
      </c>
      <c r="J30" s="225">
        <f>SUM(Desa!K239:K247)</f>
        <v>8.740629E9</v>
      </c>
      <c r="K30" s="230">
        <f>SUM(Desa!L239:L247)</f>
        <v>8.428945718199999E8</v>
      </c>
      <c r="L30" s="225">
        <f>SUM(Desa!M239:M247)</f>
        <v>4780000.0</v>
      </c>
      <c r="M30" s="225">
        <f>SUM(Desa!N239:N247)</f>
        <v>1.11642475E8</v>
      </c>
      <c r="N30" s="225">
        <f>SUM(Desa!O239:O247)</f>
        <v>567000.0</v>
      </c>
      <c r="O30" s="225">
        <f>SUM(Desa!P239:P247)</f>
        <v>2545000.0</v>
      </c>
      <c r="P30" s="225">
        <f>SUM(Desa!Q239:Q247)</f>
        <v>1.7672E7</v>
      </c>
      <c r="Q30" s="225">
        <f>SUM(Desa!R239:R247)</f>
        <v>2045000.0</v>
      </c>
      <c r="R30" s="225">
        <f>SUM(Desa!S239:S247)</f>
        <v>0.0</v>
      </c>
      <c r="S30" s="225">
        <f>SUM(Desa!T239:T247)</f>
        <v>1520000.0</v>
      </c>
      <c r="T30" s="225">
        <f>SUM(Desa!U239:U247)</f>
        <v>3.639E7</v>
      </c>
      <c r="U30" s="225">
        <f>SUM(Desa!V239:V247)</f>
        <v>0.0</v>
      </c>
      <c r="V30" s="225">
        <f>SUM(Desa!W239:W247)</f>
        <v>300000.0</v>
      </c>
      <c r="W30" s="225">
        <f>SUM(Desa!X239:X247)</f>
        <v>2.4970775E7</v>
      </c>
      <c r="X30" s="225">
        <f>SUM(Desa!Y239:Y247)</f>
        <v>3394000.0</v>
      </c>
      <c r="Y30" s="226">
        <f>SUM(Desa!Z239:Z247)</f>
        <v>2.0582625E8</v>
      </c>
      <c r="Z30" s="226">
        <f>SUM(Desa!AA239:AA247)</f>
        <v>6.370683218199999E8</v>
      </c>
      <c r="AA30" s="222">
        <f t="shared" si="0"/>
        <v>0.7558102082024628</v>
      </c>
      <c r="AB30" s="222">
        <f t="shared" si="1"/>
        <v>0.09643408635923112</v>
      </c>
      <c r="AC30" s="223">
        <f t="shared" si="2"/>
        <v>0.24418979179753714</v>
      </c>
      <c r="AD30" s="224">
        <f t="shared" si="3"/>
        <v>1.0</v>
      </c>
    </row>
    <row r="31" spans="8:8">
      <c r="A31" s="218">
        <v>23.0</v>
      </c>
      <c r="B31" s="218">
        <v>4.0</v>
      </c>
      <c r="C31" s="218">
        <v>51.0</v>
      </c>
      <c r="D31" s="219" t="s">
        <v>57</v>
      </c>
      <c r="E31" s="218">
        <v>5104.0</v>
      </c>
      <c r="F31" s="229" t="s">
        <v>284</v>
      </c>
      <c r="G31" s="219">
        <v>510403.0</v>
      </c>
      <c r="H31" s="219" t="s">
        <v>718</v>
      </c>
      <c r="I31" s="218">
        <v>12.0</v>
      </c>
      <c r="J31" s="225">
        <f>SUM(Desa!K248:K259)</f>
        <v>1.197685E10</v>
      </c>
      <c r="K31" s="230">
        <f>SUM(Desa!L248:L259)</f>
        <v>1.01943798397E9</v>
      </c>
      <c r="L31" s="225">
        <f>SUM(Desa!M248:M259)</f>
        <v>5.10365E7</v>
      </c>
      <c r="M31" s="225">
        <f>SUM(Desa!N248:N259)</f>
        <v>4.69783E7</v>
      </c>
      <c r="N31" s="225">
        <f>SUM(Desa!O248:O259)</f>
        <v>5785000.0</v>
      </c>
      <c r="O31" s="225">
        <f>SUM(Desa!P248:P259)</f>
        <v>2.0471556E7</v>
      </c>
      <c r="P31" s="225">
        <f>SUM(Desa!Q248:Q259)</f>
        <v>8190000.0</v>
      </c>
      <c r="Q31" s="225">
        <f>SUM(Desa!R248:R259)</f>
        <v>5.7296204E7</v>
      </c>
      <c r="R31" s="225">
        <f>SUM(Desa!S248:S259)</f>
        <v>0.0</v>
      </c>
      <c r="S31" s="225">
        <f>SUM(Desa!T248:T259)</f>
        <v>560000.0</v>
      </c>
      <c r="T31" s="225">
        <f>SUM(Desa!U248:U259)</f>
        <v>5.055595E7</v>
      </c>
      <c r="U31" s="225">
        <f>SUM(Desa!V248:V259)</f>
        <v>0.0</v>
      </c>
      <c r="V31" s="225">
        <f>SUM(Desa!W248:W259)</f>
        <v>0.0</v>
      </c>
      <c r="W31" s="225">
        <f>SUM(Desa!X248:X259)</f>
        <v>5.28115E7</v>
      </c>
      <c r="X31" s="225">
        <f>SUM(Desa!Y248:Y259)</f>
        <v>1.81795E7</v>
      </c>
      <c r="Y31" s="226">
        <f>SUM(Desa!Z248:Z259)</f>
        <v>3.1186451E8</v>
      </c>
      <c r="Z31" s="226">
        <f>SUM(Desa!AA248:AA259)</f>
        <v>7.0757347397E8</v>
      </c>
      <c r="AA31" s="222">
        <f t="shared" si="0"/>
        <v>0.6940819207211554</v>
      </c>
      <c r="AB31" s="222">
        <f t="shared" si="1"/>
        <v>0.08511737092557727</v>
      </c>
      <c r="AC31" s="223">
        <f t="shared" si="2"/>
        <v>0.3059180792788446</v>
      </c>
      <c r="AD31" s="224">
        <f t="shared" si="3"/>
        <v>1.0</v>
      </c>
    </row>
    <row r="32" spans="8:8">
      <c r="A32" s="218">
        <v>24.0</v>
      </c>
      <c r="B32" s="218">
        <v>4.0</v>
      </c>
      <c r="C32" s="218">
        <v>51.0</v>
      </c>
      <c r="D32" s="219" t="s">
        <v>57</v>
      </c>
      <c r="E32" s="218">
        <v>5104.0</v>
      </c>
      <c r="F32" s="229" t="s">
        <v>284</v>
      </c>
      <c r="G32" s="219">
        <v>510404.0</v>
      </c>
      <c r="H32" s="219" t="s">
        <v>719</v>
      </c>
      <c r="I32" s="218">
        <v>8.0</v>
      </c>
      <c r="J32" s="225">
        <f>SUM(Desa!K260:K267)</f>
        <v>7.789824E9</v>
      </c>
      <c r="K32" s="230">
        <f>SUM(Desa!L260:L267)</f>
        <v>7.23854575E8</v>
      </c>
      <c r="L32" s="225">
        <f>SUM(Desa!M260:M267)</f>
        <v>0.0</v>
      </c>
      <c r="M32" s="225">
        <f>SUM(Desa!N260:N267)</f>
        <v>0.0</v>
      </c>
      <c r="N32" s="225">
        <f>SUM(Desa!O260:O267)</f>
        <v>0.0</v>
      </c>
      <c r="O32" s="225">
        <f>SUM(Desa!P260:P267)</f>
        <v>0.0</v>
      </c>
      <c r="P32" s="225">
        <f>SUM(Desa!Q260:Q267)</f>
        <v>0.0</v>
      </c>
      <c r="Q32" s="225">
        <f>SUM(Desa!R260:R267)</f>
        <v>0.0</v>
      </c>
      <c r="R32" s="225">
        <f>SUM(Desa!S260:S267)</f>
        <v>0.0</v>
      </c>
      <c r="S32" s="225">
        <f>SUM(Desa!T260:T267)</f>
        <v>0.0</v>
      </c>
      <c r="T32" s="225">
        <f>SUM(Desa!U260:U267)</f>
        <v>0.0</v>
      </c>
      <c r="U32" s="225">
        <f>SUM(Desa!V260:V267)</f>
        <v>0.0</v>
      </c>
      <c r="V32" s="225">
        <f>SUM(Desa!W260:W267)</f>
        <v>0.0</v>
      </c>
      <c r="W32" s="225">
        <f>SUM(Desa!X260:X267)</f>
        <v>0.0</v>
      </c>
      <c r="X32" s="225">
        <f>SUM(Desa!Y260:Y267)</f>
        <v>0.0</v>
      </c>
      <c r="Y32" s="226">
        <f>SUM(Desa!Z260:Z267)</f>
        <v>0.0</v>
      </c>
      <c r="Z32" s="226">
        <f>SUM(Desa!AA260:AA267)</f>
        <v>7.23854575E8</v>
      </c>
      <c r="AA32" s="222">
        <f t="shared" si="0"/>
        <v>1.0</v>
      </c>
      <c r="AB32" s="222">
        <f t="shared" si="1"/>
        <v>0.09292309749231818</v>
      </c>
      <c r="AC32" s="223">
        <f t="shared" si="2"/>
        <v>0.0</v>
      </c>
      <c r="AD32" s="224">
        <f t="shared" si="3"/>
        <v>1.0</v>
      </c>
    </row>
    <row r="33" spans="8:8">
      <c r="A33" s="218">
        <v>25.0</v>
      </c>
      <c r="B33" s="218">
        <v>4.0</v>
      </c>
      <c r="C33" s="218">
        <v>51.0</v>
      </c>
      <c r="D33" s="219" t="s">
        <v>57</v>
      </c>
      <c r="E33" s="218">
        <v>5104.0</v>
      </c>
      <c r="F33" s="229" t="s">
        <v>284</v>
      </c>
      <c r="G33" s="219">
        <v>510405.0</v>
      </c>
      <c r="H33" s="219" t="s">
        <v>720</v>
      </c>
      <c r="I33" s="218">
        <v>7.0</v>
      </c>
      <c r="J33" s="225">
        <f>SUM(Desa!K268:K274)</f>
        <v>7.440249E9</v>
      </c>
      <c r="K33" s="230">
        <f>SUM(Desa!L268:L274)</f>
        <v>7.684201759300001E8</v>
      </c>
      <c r="L33" s="225">
        <f>SUM(Desa!M268:M274)</f>
        <v>3.7912E7</v>
      </c>
      <c r="M33" s="225">
        <f>SUM(Desa!N268:N274)</f>
        <v>1.37444E8</v>
      </c>
      <c r="N33" s="225">
        <f>SUM(Desa!O268:O274)</f>
        <v>0.0</v>
      </c>
      <c r="O33" s="225">
        <f>SUM(Desa!P268:P274)</f>
        <v>3.8951E7</v>
      </c>
      <c r="P33" s="225">
        <f>SUM(Desa!Q268:Q274)</f>
        <v>505000.0</v>
      </c>
      <c r="Q33" s="225">
        <f>SUM(Desa!R268:R274)</f>
        <v>5005000.0</v>
      </c>
      <c r="R33" s="225">
        <f>SUM(Desa!S268:S274)</f>
        <v>0.0</v>
      </c>
      <c r="S33" s="225">
        <f>SUM(Desa!T268:T274)</f>
        <v>1.27E7</v>
      </c>
      <c r="T33" s="225">
        <f>SUM(Desa!U268:U274)</f>
        <v>1.59815333E8</v>
      </c>
      <c r="U33" s="225">
        <f>SUM(Desa!V268:V274)</f>
        <v>0.0</v>
      </c>
      <c r="V33" s="225">
        <f>SUM(Desa!W268:W274)</f>
        <v>0.0</v>
      </c>
      <c r="W33" s="225">
        <f>SUM(Desa!X268:X274)</f>
        <v>1.050264E8</v>
      </c>
      <c r="X33" s="225">
        <f>SUM(Desa!Y268:Y274)</f>
        <v>220000.0</v>
      </c>
      <c r="Y33" s="226">
        <f>SUM(Desa!Z268:Z274)</f>
        <v>4.97578733E8</v>
      </c>
      <c r="Z33" s="226">
        <f>SUM(Desa!AA268:AA274)</f>
        <v>2.7084144293E8</v>
      </c>
      <c r="AA33" s="222">
        <f t="shared" si="0"/>
        <v>0.35246529361648693</v>
      </c>
      <c r="AB33" s="222">
        <f t="shared" si="1"/>
        <v>0.10327882520195225</v>
      </c>
      <c r="AC33" s="223">
        <f t="shared" si="2"/>
        <v>0.647534706383513</v>
      </c>
      <c r="AD33" s="224">
        <f t="shared" si="3"/>
        <v>1.0</v>
      </c>
    </row>
    <row r="34" spans="8:8">
      <c r="A34" s="218">
        <v>26.0</v>
      </c>
      <c r="B34" s="218">
        <v>4.0</v>
      </c>
      <c r="C34" s="218">
        <v>51.0</v>
      </c>
      <c r="D34" s="219" t="s">
        <v>57</v>
      </c>
      <c r="E34" s="218">
        <v>5104.0</v>
      </c>
      <c r="F34" s="229" t="s">
        <v>284</v>
      </c>
      <c r="G34" s="219">
        <v>510406.0</v>
      </c>
      <c r="H34" s="219" t="s">
        <v>721</v>
      </c>
      <c r="I34" s="218">
        <v>7.0</v>
      </c>
      <c r="J34" s="231">
        <f>SUM(Desa!K275:K281)</f>
        <v>8.096128E9</v>
      </c>
      <c r="K34" s="232">
        <f>SUM(Desa!L275:L281)</f>
        <v>7.0059956048E8</v>
      </c>
      <c r="L34" s="231">
        <f>SUM(Desa!M275:M281)</f>
        <v>0.0</v>
      </c>
      <c r="M34" s="231">
        <f>SUM(Desa!N275:N281)</f>
        <v>1.577E7</v>
      </c>
      <c r="N34" s="231">
        <f>SUM(Desa!O275:O281)</f>
        <v>280000.0</v>
      </c>
      <c r="O34" s="231">
        <f>SUM(Desa!P275:P281)</f>
        <v>1462500.0</v>
      </c>
      <c r="P34" s="231">
        <f>SUM(Desa!Q275:Q281)</f>
        <v>800000.0</v>
      </c>
      <c r="Q34" s="231">
        <f>SUM(Desa!R275:R281)</f>
        <v>5500000.0</v>
      </c>
      <c r="R34" s="231">
        <f>SUM(Desa!S275:S281)</f>
        <v>0.0</v>
      </c>
      <c r="S34" s="231">
        <f>SUM(Desa!T275:T281)</f>
        <v>0.0</v>
      </c>
      <c r="T34" s="231">
        <f>SUM(Desa!U275:U281)</f>
        <v>1.26E7</v>
      </c>
      <c r="U34" s="231">
        <f>SUM(Desa!V275:V281)</f>
        <v>0.0</v>
      </c>
      <c r="V34" s="231">
        <f>SUM(Desa!W275:W281)</f>
        <v>0.0</v>
      </c>
      <c r="W34" s="231">
        <f>SUM(Desa!X275:X281)</f>
        <v>1.64398E7</v>
      </c>
      <c r="X34" s="231">
        <f>SUM(Desa!Y275:Y281)</f>
        <v>6710400.0</v>
      </c>
      <c r="Y34" s="233">
        <f>SUM(Desa!Z275:Z281)</f>
        <v>5.95627E7</v>
      </c>
      <c r="Z34" s="233">
        <f>SUM(Desa!AA275:AA281)</f>
        <v>6.4103686048E8</v>
      </c>
      <c r="AA34" s="222">
        <f t="shared" si="0"/>
        <v>0.9149832466934579</v>
      </c>
      <c r="AB34" s="222">
        <f t="shared" si="1"/>
        <v>0.08653513883179713</v>
      </c>
      <c r="AC34" s="223">
        <f t="shared" si="2"/>
        <v>0.08501675330654213</v>
      </c>
      <c r="AD34" s="224">
        <f t="shared" si="3"/>
        <v>1.0</v>
      </c>
    </row>
    <row r="35" spans="8:8">
      <c r="A35" s="218">
        <v>27.0</v>
      </c>
      <c r="B35" s="218">
        <v>4.0</v>
      </c>
      <c r="C35" s="218">
        <v>51.0</v>
      </c>
      <c r="D35" s="219" t="s">
        <v>57</v>
      </c>
      <c r="E35" s="218">
        <v>5104.0</v>
      </c>
      <c r="F35" s="229" t="s">
        <v>284</v>
      </c>
      <c r="G35" s="219">
        <v>510407.0</v>
      </c>
      <c r="H35" s="219" t="s">
        <v>722</v>
      </c>
      <c r="I35" s="218">
        <v>9.0</v>
      </c>
      <c r="J35" s="231">
        <f>SUM(Desa!K282:K290)</f>
        <v>9.137569E9</v>
      </c>
      <c r="K35" s="232">
        <f>SUM(Desa!L282:L290)</f>
        <v>7.5683766935E8</v>
      </c>
      <c r="L35" s="231">
        <f>SUM(Desa!M282:M290)</f>
        <v>6.7453E7</v>
      </c>
      <c r="M35" s="231">
        <f>SUM(Desa!N282:N290)</f>
        <v>3.36053E7</v>
      </c>
      <c r="N35" s="231">
        <f>SUM(Desa!O282:O290)</f>
        <v>4980000.0</v>
      </c>
      <c r="O35" s="231">
        <f>SUM(Desa!P282:P290)</f>
        <v>7550000.0</v>
      </c>
      <c r="P35" s="231">
        <f>SUM(Desa!Q282:Q290)</f>
        <v>1300000.0</v>
      </c>
      <c r="Q35" s="231">
        <f>SUM(Desa!R282:R290)</f>
        <v>8558000.0</v>
      </c>
      <c r="R35" s="231">
        <f>SUM(Desa!S282:S290)</f>
        <v>0.0</v>
      </c>
      <c r="S35" s="231">
        <f>SUM(Desa!T282:T290)</f>
        <v>1950000.0</v>
      </c>
      <c r="T35" s="231">
        <f>SUM(Desa!U282:U290)</f>
        <v>4.96901E7</v>
      </c>
      <c r="U35" s="231">
        <f>SUM(Desa!V282:V290)</f>
        <v>0.0</v>
      </c>
      <c r="V35" s="231">
        <f>SUM(Desa!W282:W290)</f>
        <v>0.0</v>
      </c>
      <c r="W35" s="231">
        <f>SUM(Desa!X282:X290)</f>
        <v>1.5344E7</v>
      </c>
      <c r="X35" s="231">
        <f>SUM(Desa!Y282:Y290)</f>
        <v>4830000.0</v>
      </c>
      <c r="Y35" s="233">
        <f>SUM(Desa!Z282:Z290)</f>
        <v>1.952604E8</v>
      </c>
      <c r="Z35" s="233">
        <f>SUM(Desa!AA282:AA290)</f>
        <v>5.6157726935E8</v>
      </c>
      <c r="AA35" s="222">
        <f t="shared" si="0"/>
        <v>0.7420049134609052</v>
      </c>
      <c r="AB35" s="222">
        <f t="shared" si="1"/>
        <v>0.08282702646075778</v>
      </c>
      <c r="AC35" s="223">
        <f t="shared" si="2"/>
        <v>0.2579950865390947</v>
      </c>
      <c r="AD35" s="224">
        <f t="shared" si="3"/>
        <v>1.0</v>
      </c>
    </row>
    <row r="36" spans="8:8" s="55" ht="15.0" customFormat="1">
      <c r="A36" s="210">
        <v>28.0</v>
      </c>
      <c r="B36" s="210">
        <v>4.0</v>
      </c>
      <c r="C36" s="210">
        <v>51.0</v>
      </c>
      <c r="D36" s="211" t="s">
        <v>57</v>
      </c>
      <c r="E36" s="210">
        <v>5105.0</v>
      </c>
      <c r="F36" s="211" t="s">
        <v>348</v>
      </c>
      <c r="G36" s="211">
        <v>510501.0</v>
      </c>
      <c r="H36" s="211" t="s">
        <v>723</v>
      </c>
      <c r="I36" s="210">
        <v>16.0</v>
      </c>
      <c r="J36" s="227">
        <f>SUM(Desa!K291:K306)</f>
        <v>2.1860709E10</v>
      </c>
      <c r="K36" s="227">
        <f>SUM(Desa!L291:L306)</f>
        <v>1.963570357E9</v>
      </c>
      <c r="L36" s="227">
        <f>SUM(Desa!M291:M306)</f>
        <v>0.0</v>
      </c>
      <c r="M36" s="227">
        <f>SUM(Desa!N291:N306)</f>
        <v>0.0</v>
      </c>
      <c r="N36" s="227">
        <f>SUM(Desa!O291:O306)</f>
        <v>0.0</v>
      </c>
      <c r="O36" s="227">
        <f>SUM(Desa!P291:P306)</f>
        <v>0.0</v>
      </c>
      <c r="P36" s="227">
        <f>SUM(Desa!Q291:Q306)</f>
        <v>0.0</v>
      </c>
      <c r="Q36" s="227">
        <f>SUM(Desa!R291:R306)</f>
        <v>0.0</v>
      </c>
      <c r="R36" s="227">
        <f>SUM(Desa!S291:S306)</f>
        <v>0.0</v>
      </c>
      <c r="S36" s="227">
        <f>SUM(Desa!T291:T306)</f>
        <v>0.0</v>
      </c>
      <c r="T36" s="227">
        <f>SUM(Desa!U291:U306)</f>
        <v>0.0</v>
      </c>
      <c r="U36" s="227">
        <f>SUM(Desa!V291:V306)</f>
        <v>0.0</v>
      </c>
      <c r="V36" s="227">
        <f>SUM(Desa!W291:W306)</f>
        <v>0.0</v>
      </c>
      <c r="W36" s="227">
        <f>SUM(Desa!X291:X306)</f>
        <v>0.0</v>
      </c>
      <c r="X36" s="227">
        <f>SUM(Desa!Y291:Y306)</f>
        <v>0.0</v>
      </c>
      <c r="Y36" s="228">
        <f>SUM(Desa!Z291:Z306)</f>
        <v>0.0</v>
      </c>
      <c r="Z36" s="228">
        <f>SUM(Desa!AA291:AA306)</f>
        <v>1.963570357E9</v>
      </c>
      <c r="AA36" s="215">
        <f t="shared" si="0"/>
        <v>1.0</v>
      </c>
      <c r="AB36" s="215">
        <f t="shared" si="1"/>
        <v>0.08982189722208918</v>
      </c>
      <c r="AC36" s="216">
        <f t="shared" si="2"/>
        <v>0.0</v>
      </c>
      <c r="AD36" s="217">
        <f t="shared" si="3"/>
        <v>1.0</v>
      </c>
    </row>
    <row r="37" spans="8:8">
      <c r="A37" s="218">
        <v>29.0</v>
      </c>
      <c r="B37" s="218">
        <v>4.0</v>
      </c>
      <c r="C37" s="218">
        <v>51.0</v>
      </c>
      <c r="D37" s="219" t="s">
        <v>57</v>
      </c>
      <c r="E37" s="218">
        <v>5105.0</v>
      </c>
      <c r="F37" s="219" t="s">
        <v>348</v>
      </c>
      <c r="G37" s="219">
        <v>510502.0</v>
      </c>
      <c r="H37" s="219" t="s">
        <v>724</v>
      </c>
      <c r="I37" s="218">
        <v>13.0</v>
      </c>
      <c r="J37" s="225">
        <f>SUM(Desa!K307:K319)</f>
        <v>1.2240656E10</v>
      </c>
      <c r="K37" s="225">
        <f>SUM(Desa!L307:L319)</f>
        <v>1.63381556E9</v>
      </c>
      <c r="L37" s="225">
        <f>SUM(Desa!M307:M319)</f>
        <v>0.0</v>
      </c>
      <c r="M37" s="225">
        <f>SUM(Desa!N307:N319)</f>
        <v>0.0</v>
      </c>
      <c r="N37" s="225">
        <f>SUM(Desa!O307:O319)</f>
        <v>0.0</v>
      </c>
      <c r="O37" s="225">
        <f>SUM(Desa!P307:P319)</f>
        <v>8175400.0</v>
      </c>
      <c r="P37" s="225">
        <f>SUM(Desa!Q307:Q319)</f>
        <v>3620000.0</v>
      </c>
      <c r="Q37" s="225">
        <f>SUM(Desa!R307:R319)</f>
        <v>1.732E7</v>
      </c>
      <c r="R37" s="225">
        <f>SUM(Desa!S307:S319)</f>
        <v>0.0</v>
      </c>
      <c r="S37" s="225">
        <f>SUM(Desa!T307:T319)</f>
        <v>324000.0</v>
      </c>
      <c r="T37" s="225">
        <f>SUM(Desa!U307:U319)</f>
        <v>3.1815E7</v>
      </c>
      <c r="U37" s="225">
        <f>SUM(Desa!V307:V319)</f>
        <v>0.0</v>
      </c>
      <c r="V37" s="225">
        <f>SUM(Desa!W307:W319)</f>
        <v>0.0</v>
      </c>
      <c r="W37" s="225">
        <f>SUM(Desa!X307:X319)</f>
        <v>0.0</v>
      </c>
      <c r="X37" s="225">
        <f>SUM(Desa!Y307:Y319)</f>
        <v>6.61466E7</v>
      </c>
      <c r="Y37" s="226">
        <f>SUM(Desa!Z307:Z319)</f>
        <v>1.27401E8</v>
      </c>
      <c r="Z37" s="226">
        <f>SUM(Desa!AA307:AA319)</f>
        <v>1.50641456E9</v>
      </c>
      <c r="AA37" s="222">
        <f t="shared" si="0"/>
        <v>0.9220224099224517</v>
      </c>
      <c r="AB37" s="222">
        <f t="shared" si="1"/>
        <v>0.1334745098628701</v>
      </c>
      <c r="AC37" s="223">
        <f t="shared" si="2"/>
        <v>0.07797759007754829</v>
      </c>
      <c r="AD37" s="224">
        <f t="shared" si="3"/>
        <v>1.0000000000000002</v>
      </c>
    </row>
    <row r="38" spans="8:8">
      <c r="A38" s="218">
        <v>30.0</v>
      </c>
      <c r="B38" s="218">
        <v>4.0</v>
      </c>
      <c r="C38" s="218">
        <v>51.0</v>
      </c>
      <c r="D38" s="219" t="s">
        <v>57</v>
      </c>
      <c r="E38" s="218">
        <v>5105.0</v>
      </c>
      <c r="F38" s="219" t="s">
        <v>348</v>
      </c>
      <c r="G38" s="219">
        <v>510503.0</v>
      </c>
      <c r="H38" s="219" t="s">
        <v>725</v>
      </c>
      <c r="I38" s="218">
        <v>12.0</v>
      </c>
      <c r="J38" s="225">
        <f>SUM(Desa!K320:K331)</f>
        <v>1.0551213E10</v>
      </c>
      <c r="K38" s="225">
        <f>SUM(Desa!L320:L331)</f>
        <v>1.290040833E9</v>
      </c>
      <c r="L38" s="225">
        <f>SUM(Desa!M320:M331)</f>
        <v>0.0</v>
      </c>
      <c r="M38" s="225">
        <f>SUM(Desa!N320:N331)</f>
        <v>9520000.0</v>
      </c>
      <c r="N38" s="225">
        <f>SUM(Desa!O320:O331)</f>
        <v>8600000.0</v>
      </c>
      <c r="O38" s="225">
        <f>SUM(Desa!P320:P331)</f>
        <v>1250000.0</v>
      </c>
      <c r="P38" s="225">
        <f>SUM(Desa!Q320:Q331)</f>
        <v>0.0</v>
      </c>
      <c r="Q38" s="225">
        <f>SUM(Desa!R320:R331)</f>
        <v>1.64E7</v>
      </c>
      <c r="R38" s="225">
        <f>SUM(Desa!S320:S331)</f>
        <v>0.0</v>
      </c>
      <c r="S38" s="225">
        <f>SUM(Desa!T320:T331)</f>
        <v>5000000.0</v>
      </c>
      <c r="T38" s="225">
        <f>SUM(Desa!U320:U331)</f>
        <v>2.08E7</v>
      </c>
      <c r="U38" s="225">
        <f>SUM(Desa!V320:V331)</f>
        <v>0.0</v>
      </c>
      <c r="V38" s="225">
        <f>SUM(Desa!W320:W331)</f>
        <v>0.0</v>
      </c>
      <c r="W38" s="225">
        <f>SUM(Desa!X320:X331)</f>
        <v>0.0</v>
      </c>
      <c r="X38" s="225">
        <f>SUM(Desa!Y320:Y331)</f>
        <v>8500000.0</v>
      </c>
      <c r="Y38" s="226">
        <f>SUM(Desa!Z320:Z331)</f>
        <v>7.007E7</v>
      </c>
      <c r="Z38" s="226">
        <f>SUM(Desa!AA320:AA331)</f>
        <v>1.219970833E9</v>
      </c>
      <c r="AA38" s="222">
        <f t="shared" si="0"/>
        <v>0.9456838898369971</v>
      </c>
      <c r="AB38" s="222">
        <f t="shared" si="1"/>
        <v>0.12226469440053954</v>
      </c>
      <c r="AC38" s="223">
        <f t="shared" si="2"/>
        <v>0.054316110163002876</v>
      </c>
      <c r="AD38" s="224">
        <f t="shared" si="3"/>
        <v>0.9999999999999999</v>
      </c>
    </row>
    <row r="39" spans="8:8">
      <c r="A39" s="218">
        <v>31.0</v>
      </c>
      <c r="B39" s="218">
        <v>4.0</v>
      </c>
      <c r="C39" s="218">
        <v>51.0</v>
      </c>
      <c r="D39" s="219" t="s">
        <v>57</v>
      </c>
      <c r="E39" s="218">
        <v>5105.0</v>
      </c>
      <c r="F39" s="219" t="s">
        <v>348</v>
      </c>
      <c r="G39" s="219">
        <v>510504.0</v>
      </c>
      <c r="H39" s="219" t="s">
        <v>726</v>
      </c>
      <c r="I39" s="218">
        <v>12.0</v>
      </c>
      <c r="J39" s="225">
        <f>SUM(Desa!K332:K343)</f>
        <v>1.1202235E10</v>
      </c>
      <c r="K39" s="225">
        <f>SUM(Desa!L332:L343)</f>
        <v>1.166046154E9</v>
      </c>
      <c r="L39" s="225">
        <f>SUM(Desa!M332:M343)</f>
        <v>2.3751125E7</v>
      </c>
      <c r="M39" s="225">
        <f>SUM(Desa!N332:N343)</f>
        <v>8.116E7</v>
      </c>
      <c r="N39" s="225">
        <f>SUM(Desa!O332:O343)</f>
        <v>3.0442E7</v>
      </c>
      <c r="O39" s="225">
        <f>SUM(Desa!P332:P343)</f>
        <v>8.221E7</v>
      </c>
      <c r="P39" s="225">
        <f>SUM(Desa!Q332:Q343)</f>
        <v>5.61E7</v>
      </c>
      <c r="Q39" s="225">
        <f>SUM(Desa!R332:R343)</f>
        <v>2.662E7</v>
      </c>
      <c r="R39" s="225">
        <f>SUM(Desa!S332:S343)</f>
        <v>0.0</v>
      </c>
      <c r="S39" s="225">
        <f>SUM(Desa!T332:T343)</f>
        <v>6080000.0</v>
      </c>
      <c r="T39" s="225">
        <f>SUM(Desa!U332:U343)</f>
        <v>1.48776E8</v>
      </c>
      <c r="U39" s="225">
        <f>SUM(Desa!V332:V343)</f>
        <v>0.0</v>
      </c>
      <c r="V39" s="225">
        <f>SUM(Desa!W332:W343)</f>
        <v>3.339E7</v>
      </c>
      <c r="W39" s="225">
        <f>SUM(Desa!X332:X343)</f>
        <v>0.0</v>
      </c>
      <c r="X39" s="225">
        <f>SUM(Desa!Y332:Y343)</f>
        <v>150000.0</v>
      </c>
      <c r="Y39" s="226">
        <f>SUM(Desa!Z332:Z343)</f>
        <v>4.88679125E8</v>
      </c>
      <c r="Z39" s="226">
        <f>SUM(Desa!AA332:AA343)</f>
        <v>6.77367029E8</v>
      </c>
      <c r="AA39" s="222">
        <f t="shared" si="0"/>
        <v>0.5809092776271015</v>
      </c>
      <c r="AB39" s="222">
        <f t="shared" si="1"/>
        <v>0.1040904921205456</v>
      </c>
      <c r="AC39" s="223">
        <f t="shared" si="2"/>
        <v>0.41909072237289846</v>
      </c>
      <c r="AD39" s="224">
        <f t="shared" si="3"/>
        <v>1.0</v>
      </c>
    </row>
    <row r="40" spans="8:8" s="55" ht="15.0" customFormat="1">
      <c r="A40" s="210">
        <v>32.0</v>
      </c>
      <c r="B40" s="210">
        <v>4.0</v>
      </c>
      <c r="C40" s="210">
        <v>51.0</v>
      </c>
      <c r="D40" s="211" t="s">
        <v>57</v>
      </c>
      <c r="E40" s="210">
        <v>5106.0</v>
      </c>
      <c r="F40" s="211" t="s">
        <v>214</v>
      </c>
      <c r="G40" s="211">
        <v>510601.0</v>
      </c>
      <c r="H40" s="211" t="s">
        <v>727</v>
      </c>
      <c r="I40" s="210">
        <v>9.0</v>
      </c>
      <c r="J40" s="227">
        <f>SUM(Desa!K344:K352)</f>
        <v>8.424954E9</v>
      </c>
      <c r="K40" s="227">
        <f>SUM(Desa!L344:L352)</f>
        <v>7.2770819294E8</v>
      </c>
      <c r="L40" s="227">
        <f>SUM(Desa!M344:M352)</f>
        <v>370000.0</v>
      </c>
      <c r="M40" s="227">
        <f>SUM(Desa!N344:N352)</f>
        <v>1.55907E7</v>
      </c>
      <c r="N40" s="227">
        <f>SUM(Desa!O344:O352)</f>
        <v>2.1755E7</v>
      </c>
      <c r="O40" s="227">
        <f>SUM(Desa!P344:P352)</f>
        <v>5.2533E7</v>
      </c>
      <c r="P40" s="227">
        <f>SUM(Desa!Q344:Q352)</f>
        <v>440000.0</v>
      </c>
      <c r="Q40" s="227">
        <f>SUM(Desa!R344:R352)</f>
        <v>1.14537E8</v>
      </c>
      <c r="R40" s="227">
        <f>SUM(Desa!S344:S352)</f>
        <v>0.0</v>
      </c>
      <c r="S40" s="227">
        <f>SUM(Desa!T344:T352)</f>
        <v>1.15145E7</v>
      </c>
      <c r="T40" s="227">
        <f>SUM(Desa!U344:U352)</f>
        <v>4721000.0</v>
      </c>
      <c r="U40" s="227">
        <f>SUM(Desa!V344:V352)</f>
        <v>0.0</v>
      </c>
      <c r="V40" s="227">
        <f>SUM(Desa!W344:W352)</f>
        <v>0.0</v>
      </c>
      <c r="W40" s="227">
        <f>SUM(Desa!X344:X352)</f>
        <v>7.29954E7</v>
      </c>
      <c r="X40" s="227">
        <f>SUM(Desa!Y344:Y352)</f>
        <v>6.26614E7</v>
      </c>
      <c r="Y40" s="228">
        <f>SUM(Desa!Z344:Z352)</f>
        <v>3.57118E8</v>
      </c>
      <c r="Z40" s="228">
        <f>SUM(Desa!AA344:AA352)</f>
        <v>3.7059019294E8</v>
      </c>
      <c r="AA40" s="215">
        <f t="shared" si="0"/>
        <v>0.5092565901213584</v>
      </c>
      <c r="AB40" s="215">
        <f t="shared" si="1"/>
        <v>0.08637533130032521</v>
      </c>
      <c r="AC40" s="216">
        <f t="shared" si="2"/>
        <v>0.4907434098786415</v>
      </c>
      <c r="AD40" s="217">
        <f t="shared" si="3"/>
        <v>1.0</v>
      </c>
    </row>
    <row r="41" spans="8:8">
      <c r="A41" s="218">
        <v>33.0</v>
      </c>
      <c r="B41" s="218">
        <v>4.0</v>
      </c>
      <c r="C41" s="218">
        <v>51.0</v>
      </c>
      <c r="D41" s="219" t="s">
        <v>57</v>
      </c>
      <c r="E41" s="218">
        <v>5106.0</v>
      </c>
      <c r="F41" s="219" t="s">
        <v>214</v>
      </c>
      <c r="G41" s="219">
        <v>510602.0</v>
      </c>
      <c r="H41" s="219" t="s">
        <v>728</v>
      </c>
      <c r="I41" s="218">
        <v>5.0</v>
      </c>
      <c r="J41" s="225">
        <f>SUM(Desa!K353:K357)</f>
        <v>4.243068E9</v>
      </c>
      <c r="K41" s="225">
        <f>SUM(Desa!L353:L357)</f>
        <v>4.00496043E8</v>
      </c>
      <c r="L41" s="225">
        <f>SUM(Desa!M353:M357)</f>
        <v>6730400.0</v>
      </c>
      <c r="M41" s="225">
        <f>SUM(Desa!N353:N357)</f>
        <v>0.0</v>
      </c>
      <c r="N41" s="225">
        <f>SUM(Desa!O353:O357)</f>
        <v>446000.0</v>
      </c>
      <c r="O41" s="225">
        <f>SUM(Desa!P353:P357)</f>
        <v>3.5625143E7</v>
      </c>
      <c r="P41" s="225">
        <f>SUM(Desa!Q353:Q357)</f>
        <v>1.8285E7</v>
      </c>
      <c r="Q41" s="225">
        <f>SUM(Desa!R353:R357)</f>
        <v>1.141655E8</v>
      </c>
      <c r="R41" s="225">
        <f>SUM(Desa!S353:S357)</f>
        <v>0.0</v>
      </c>
      <c r="S41" s="225">
        <f>SUM(Desa!T353:T357)</f>
        <v>0.0</v>
      </c>
      <c r="T41" s="225">
        <f>SUM(Desa!U353:U357)</f>
        <v>0.0</v>
      </c>
      <c r="U41" s="225">
        <f>SUM(Desa!V353:V357)</f>
        <v>0.0</v>
      </c>
      <c r="V41" s="225">
        <f>SUM(Desa!W353:W357)</f>
        <v>1.545625E7</v>
      </c>
      <c r="W41" s="225">
        <f>SUM(Desa!X353:X357)</f>
        <v>6615000.0</v>
      </c>
      <c r="X41" s="225">
        <f>SUM(Desa!Y353:Y357)</f>
        <v>5.3259375E7</v>
      </c>
      <c r="Y41" s="226">
        <f>SUM(Desa!Z353:Z357)</f>
        <v>2.50582668E8</v>
      </c>
      <c r="Z41" s="226">
        <f>SUM(Desa!AA353:AA357)</f>
        <v>1.49913375E8</v>
      </c>
      <c r="AA41" s="222">
        <f t="shared" si="0"/>
        <v>0.37431924140134387</v>
      </c>
      <c r="AB41" s="222">
        <f t="shared" si="1"/>
        <v>0.09438831595439903</v>
      </c>
      <c r="AC41" s="223">
        <f t="shared" si="2"/>
        <v>0.6256807585986561</v>
      </c>
      <c r="AD41" s="224">
        <f t="shared" si="3"/>
        <v>1.0</v>
      </c>
    </row>
    <row r="42" spans="8:8">
      <c r="A42" s="218">
        <v>34.0</v>
      </c>
      <c r="B42" s="218">
        <v>4.0</v>
      </c>
      <c r="C42" s="218">
        <v>51.0</v>
      </c>
      <c r="D42" s="219" t="s">
        <v>57</v>
      </c>
      <c r="E42" s="218">
        <v>5106.0</v>
      </c>
      <c r="F42" s="219" t="s">
        <v>214</v>
      </c>
      <c r="G42" s="219">
        <v>510603.0</v>
      </c>
      <c r="H42" s="219" t="s">
        <v>729</v>
      </c>
      <c r="I42" s="218">
        <v>6.0</v>
      </c>
      <c r="J42" s="225">
        <f>SUM(Desa!K358:K363)</f>
        <v>6.098547E9</v>
      </c>
      <c r="K42" s="225">
        <f>SUM(Desa!L358:L363)</f>
        <v>5.21654183E8</v>
      </c>
      <c r="L42" s="225">
        <f>SUM(Desa!M358:M363)</f>
        <v>0.0</v>
      </c>
      <c r="M42" s="225">
        <f>SUM(Desa!N358:N363)</f>
        <v>2.4238E7</v>
      </c>
      <c r="N42" s="225">
        <f>SUM(Desa!O358:O363)</f>
        <v>1550000.0</v>
      </c>
      <c r="O42" s="225">
        <f>SUM(Desa!P358:P363)</f>
        <v>4.8345E7</v>
      </c>
      <c r="P42" s="225">
        <f>SUM(Desa!Q358:Q363)</f>
        <v>7890000.0</v>
      </c>
      <c r="Q42" s="225">
        <f>SUM(Desa!R358:R363)</f>
        <v>1.3752E8</v>
      </c>
      <c r="R42" s="225">
        <f>SUM(Desa!S358:S363)</f>
        <v>0.0</v>
      </c>
      <c r="S42" s="225">
        <f>SUM(Desa!T358:T363)</f>
        <v>0.0</v>
      </c>
      <c r="T42" s="225">
        <f>SUM(Desa!U358:U363)</f>
        <v>0.0</v>
      </c>
      <c r="U42" s="225">
        <f>SUM(Desa!V358:V363)</f>
        <v>0.0</v>
      </c>
      <c r="V42" s="225">
        <f>SUM(Desa!W358:W363)</f>
        <v>0.0</v>
      </c>
      <c r="W42" s="225">
        <f>SUM(Desa!X358:X363)</f>
        <v>2.9762E7</v>
      </c>
      <c r="X42" s="225">
        <f>SUM(Desa!Y358:Y363)</f>
        <v>8.68785E7</v>
      </c>
      <c r="Y42" s="226">
        <f>SUM(Desa!Z358:Z363)</f>
        <v>3.361835E8</v>
      </c>
      <c r="Z42" s="226">
        <f>SUM(Desa!AA358:AA363)</f>
        <v>1.85470683E8</v>
      </c>
      <c r="AA42" s="222">
        <f t="shared" si="0"/>
        <v>0.35554336386870306</v>
      </c>
      <c r="AB42" s="222">
        <f t="shared" si="1"/>
        <v>0.08553745392140127</v>
      </c>
      <c r="AC42" s="223">
        <f t="shared" si="2"/>
        <v>0.644456636131297</v>
      </c>
      <c r="AD42" s="224">
        <f t="shared" si="3"/>
        <v>1.0</v>
      </c>
    </row>
    <row r="43" spans="8:8">
      <c r="A43" s="218">
        <v>35.0</v>
      </c>
      <c r="B43" s="218">
        <v>4.0</v>
      </c>
      <c r="C43" s="218">
        <v>51.0</v>
      </c>
      <c r="D43" s="219" t="s">
        <v>57</v>
      </c>
      <c r="E43" s="218">
        <v>5106.0</v>
      </c>
      <c r="F43" s="219" t="s">
        <v>214</v>
      </c>
      <c r="G43" s="219">
        <v>510604.0</v>
      </c>
      <c r="H43" s="219" t="s">
        <v>730</v>
      </c>
      <c r="I43" s="218">
        <v>48.0</v>
      </c>
      <c r="J43" s="225">
        <f>SUM(Desa!K364:K411)</f>
        <v>4.6346694E10</v>
      </c>
      <c r="K43" s="225">
        <f>SUM(Desa!L364:L411)</f>
        <v>4.258211334E9</v>
      </c>
      <c r="L43" s="225">
        <f>SUM(Desa!M364:M411)</f>
        <v>3.023159E7</v>
      </c>
      <c r="M43" s="225">
        <f>SUM(Desa!N364:N411)</f>
        <v>3.7303E7</v>
      </c>
      <c r="N43" s="225">
        <f>SUM(Desa!O364:O411)</f>
        <v>1.2305E7</v>
      </c>
      <c r="O43" s="225">
        <f>SUM(Desa!P364:P411)</f>
        <v>1.37719E8</v>
      </c>
      <c r="P43" s="225">
        <f>SUM(Desa!Q364:Q411)</f>
        <v>3.7316E7</v>
      </c>
      <c r="Q43" s="225">
        <f>SUM(Desa!R364:R411)</f>
        <v>2.38133E8</v>
      </c>
      <c r="R43" s="225">
        <f>SUM(Desa!S364:S411)</f>
        <v>0.0</v>
      </c>
      <c r="S43" s="225">
        <f>SUM(Desa!T364:T411)</f>
        <v>4.5419E7</v>
      </c>
      <c r="T43" s="225">
        <f>SUM(Desa!U364:U411)</f>
        <v>8939700.0</v>
      </c>
      <c r="U43" s="225">
        <f>SUM(Desa!V364:V411)</f>
        <v>0.0</v>
      </c>
      <c r="V43" s="225">
        <f>SUM(Desa!W364:W411)</f>
        <v>3.261E7</v>
      </c>
      <c r="W43" s="225">
        <f>SUM(Desa!X364:X411)</f>
        <v>4.877E7</v>
      </c>
      <c r="X43" s="225">
        <f>SUM(Desa!Y364:Y411)</f>
        <v>1.065502E8</v>
      </c>
      <c r="Y43" s="226">
        <f>SUM(Desa!Z364:Z411)</f>
        <v>7.3529649E8</v>
      </c>
      <c r="Z43" s="226">
        <f>SUM(Desa!AA364:AA411)</f>
        <v>3.522914844E9</v>
      </c>
      <c r="AA43" s="222">
        <f t="shared" si="0"/>
        <v>0.8273226873149834</v>
      </c>
      <c r="AB43" s="222">
        <f t="shared" si="1"/>
        <v>0.091877348015373</v>
      </c>
      <c r="AC43" s="223">
        <f t="shared" si="2"/>
        <v>0.17267731268501668</v>
      </c>
      <c r="AD43" s="224">
        <f t="shared" si="3"/>
        <v>1.0</v>
      </c>
    </row>
    <row r="44" spans="8:8" s="55" ht="15.0" customFormat="1">
      <c r="A44" s="210">
        <v>36.0</v>
      </c>
      <c r="B44" s="210">
        <v>4.0</v>
      </c>
      <c r="C44" s="210">
        <v>51.0</v>
      </c>
      <c r="D44" s="211" t="s">
        <v>57</v>
      </c>
      <c r="E44" s="210">
        <v>5107.0</v>
      </c>
      <c r="F44" s="211" t="s">
        <v>463</v>
      </c>
      <c r="G44" s="211">
        <v>510701.0</v>
      </c>
      <c r="H44" s="211" t="s">
        <v>731</v>
      </c>
      <c r="I44" s="210">
        <v>6.0</v>
      </c>
      <c r="J44" s="227">
        <f>SUM(Desa!K412:K417)</f>
        <v>6.853157E9</v>
      </c>
      <c r="K44" s="227">
        <f>SUM(Desa!L412:L417)</f>
        <v>5.876414E8</v>
      </c>
      <c r="L44" s="227">
        <f>SUM(Desa!M412:M417)</f>
        <v>9280000.0</v>
      </c>
      <c r="M44" s="227">
        <f>SUM(Desa!N412:N417)</f>
        <v>2.5303E7</v>
      </c>
      <c r="N44" s="227">
        <f>SUM(Desa!O412:O417)</f>
        <v>0.0</v>
      </c>
      <c r="O44" s="227">
        <f>SUM(Desa!P412:P417)</f>
        <v>2.35E7</v>
      </c>
      <c r="P44" s="227">
        <f>SUM(Desa!Q412:Q417)</f>
        <v>2.3637E7</v>
      </c>
      <c r="Q44" s="227">
        <f>SUM(Desa!R412:R417)</f>
        <v>1.099E7</v>
      </c>
      <c r="R44" s="227">
        <f>SUM(Desa!S412:S417)</f>
        <v>0.0</v>
      </c>
      <c r="S44" s="227">
        <f>SUM(Desa!T412:T417)</f>
        <v>0.0</v>
      </c>
      <c r="T44" s="227">
        <f>SUM(Desa!U412:U417)</f>
        <v>7104000.0</v>
      </c>
      <c r="U44" s="227">
        <f>SUM(Desa!V412:V417)</f>
        <v>0.0</v>
      </c>
      <c r="V44" s="227">
        <f>SUM(Desa!W412:W417)</f>
        <v>1.3495E7</v>
      </c>
      <c r="W44" s="227">
        <f>SUM(Desa!X412:X417)</f>
        <v>6485000.0</v>
      </c>
      <c r="X44" s="227">
        <f>SUM(Desa!Y412:Y417)</f>
        <v>6.71531E7</v>
      </c>
      <c r="Y44" s="228">
        <f>SUM(Desa!Z412:Z417)</f>
        <v>1.869471E8</v>
      </c>
      <c r="Z44" s="228">
        <f>SUM(Desa!AA412:AA417)</f>
        <v>4.006943E8</v>
      </c>
      <c r="AA44" s="215">
        <f t="shared" si="0"/>
        <v>0.6818687383155781</v>
      </c>
      <c r="AB44" s="215">
        <f t="shared" si="1"/>
        <v>0.08574754671460175</v>
      </c>
      <c r="AC44" s="216">
        <f t="shared" si="2"/>
        <v>0.31813126168442185</v>
      </c>
      <c r="AD44" s="217">
        <f t="shared" si="3"/>
        <v>1.0</v>
      </c>
    </row>
    <row r="45" spans="8:8">
      <c r="A45" s="218">
        <v>37.0</v>
      </c>
      <c r="B45" s="218">
        <v>4.0</v>
      </c>
      <c r="C45" s="218">
        <v>51.0</v>
      </c>
      <c r="D45" s="219" t="s">
        <v>57</v>
      </c>
      <c r="E45" s="218">
        <v>5107.0</v>
      </c>
      <c r="F45" s="219" t="s">
        <v>463</v>
      </c>
      <c r="G45" s="219">
        <v>510702.0</v>
      </c>
      <c r="H45" s="219" t="s">
        <v>732</v>
      </c>
      <c r="I45" s="218">
        <v>10.0</v>
      </c>
      <c r="J45" s="225">
        <f>SUM(Desa!K418:K427)</f>
        <v>9.1635E9</v>
      </c>
      <c r="K45" s="225">
        <f>SUM(Desa!L418:L427)</f>
        <v>7.7920402875E8</v>
      </c>
      <c r="L45" s="225">
        <f>SUM(Desa!M418:M427)</f>
        <v>1350000.0</v>
      </c>
      <c r="M45" s="225">
        <f>SUM(Desa!N418:N427)</f>
        <v>2.6096E7</v>
      </c>
      <c r="N45" s="225">
        <f>SUM(Desa!O418:O427)</f>
        <v>0.0</v>
      </c>
      <c r="O45" s="225">
        <f>SUM(Desa!P418:P427)</f>
        <v>1.15273E7</v>
      </c>
      <c r="P45" s="225">
        <f>SUM(Desa!Q418:Q427)</f>
        <v>1.178275E7</v>
      </c>
      <c r="Q45" s="225">
        <f>SUM(Desa!R418:R427)</f>
        <v>2.864E7</v>
      </c>
      <c r="R45" s="225">
        <f>SUM(Desa!S418:S427)</f>
        <v>0.0</v>
      </c>
      <c r="S45" s="225">
        <f>SUM(Desa!T418:T427)</f>
        <v>8543000.0</v>
      </c>
      <c r="T45" s="225">
        <f>SUM(Desa!U418:U427)</f>
        <v>1.7241E7</v>
      </c>
      <c r="U45" s="225">
        <f>SUM(Desa!V418:V427)</f>
        <v>0.0</v>
      </c>
      <c r="V45" s="225">
        <f>SUM(Desa!W418:W427)</f>
        <v>0.0</v>
      </c>
      <c r="W45" s="225">
        <f>SUM(Desa!X418:X427)</f>
        <v>0.0</v>
      </c>
      <c r="X45" s="225">
        <f>SUM(Desa!Y418:Y427)</f>
        <v>1.00743993E8</v>
      </c>
      <c r="Y45" s="226">
        <f>SUM(Desa!Z418:Z427)</f>
        <v>2.05924043E8</v>
      </c>
      <c r="Z45" s="226">
        <f>SUM(Desa!AA418:AA427)</f>
        <v>5.7327998575E8</v>
      </c>
      <c r="AA45" s="222">
        <f t="shared" si="0"/>
        <v>0.7357251305151187</v>
      </c>
      <c r="AB45" s="222">
        <f t="shared" si="1"/>
        <v>0.08503345105581929</v>
      </c>
      <c r="AC45" s="223">
        <f t="shared" si="2"/>
        <v>0.2642748694848814</v>
      </c>
      <c r="AD45" s="224">
        <f t="shared" si="3"/>
        <v>1.0</v>
      </c>
    </row>
    <row r="46" spans="8:8">
      <c r="A46" s="218">
        <v>38.0</v>
      </c>
      <c r="B46" s="218">
        <v>4.0</v>
      </c>
      <c r="C46" s="218">
        <v>51.0</v>
      </c>
      <c r="D46" s="219" t="s">
        <v>57</v>
      </c>
      <c r="E46" s="218">
        <v>5107.0</v>
      </c>
      <c r="F46" s="219" t="s">
        <v>463</v>
      </c>
      <c r="G46" s="219">
        <v>510703.0</v>
      </c>
      <c r="H46" s="219" t="s">
        <v>733</v>
      </c>
      <c r="I46" s="218">
        <v>12.0</v>
      </c>
      <c r="J46" s="225">
        <f>SUM(Desa!K428:K439)</f>
        <v>1.1057407E10</v>
      </c>
      <c r="K46" s="225">
        <f>SUM(Desa!L428:L439)</f>
        <v>9.3558548E8</v>
      </c>
      <c r="L46" s="225">
        <f>SUM(Desa!M428:M439)</f>
        <v>2.0655E7</v>
      </c>
      <c r="M46" s="225">
        <f>SUM(Desa!N428:N439)</f>
        <v>2.599E7</v>
      </c>
      <c r="N46" s="225">
        <f>SUM(Desa!O428:O439)</f>
        <v>1180000.0</v>
      </c>
      <c r="O46" s="225">
        <f>SUM(Desa!P428:P439)</f>
        <v>4050000.0</v>
      </c>
      <c r="P46" s="225">
        <f>SUM(Desa!Q428:Q439)</f>
        <v>4605500.0</v>
      </c>
      <c r="Q46" s="225">
        <f>SUM(Desa!R428:R439)</f>
        <v>5066000.0</v>
      </c>
      <c r="R46" s="225">
        <f>SUM(Desa!S428:S439)</f>
        <v>0.0</v>
      </c>
      <c r="S46" s="225">
        <f>SUM(Desa!T428:T439)</f>
        <v>0.0</v>
      </c>
      <c r="T46" s="225">
        <f>SUM(Desa!U428:U439)</f>
        <v>3000000.0</v>
      </c>
      <c r="U46" s="225">
        <f>SUM(Desa!V428:V439)</f>
        <v>0.0</v>
      </c>
      <c r="V46" s="225">
        <f>SUM(Desa!W428:W439)</f>
        <v>2850000.0</v>
      </c>
      <c r="W46" s="225">
        <f>SUM(Desa!X428:X439)</f>
        <v>0.0</v>
      </c>
      <c r="X46" s="225">
        <f>SUM(Desa!Y428:Y439)</f>
        <v>1.18528E8</v>
      </c>
      <c r="Y46" s="226">
        <f>SUM(Desa!Z428:Z439)</f>
        <v>1.859245E8</v>
      </c>
      <c r="Z46" s="226">
        <f>SUM(Desa!AA428:AA439)</f>
        <v>7.4966098E8</v>
      </c>
      <c r="AA46" s="222">
        <f t="shared" si="0"/>
        <v>0.8012747055458791</v>
      </c>
      <c r="AB46" s="222">
        <f t="shared" si="1"/>
        <v>0.08461165262344056</v>
      </c>
      <c r="AC46" s="223">
        <f t="shared" si="2"/>
        <v>0.19872529445412085</v>
      </c>
      <c r="AD46" s="224">
        <f t="shared" si="3"/>
        <v>1.0</v>
      </c>
    </row>
    <row r="47" spans="8:8">
      <c r="A47" s="218">
        <v>39.0</v>
      </c>
      <c r="B47" s="218">
        <v>4.0</v>
      </c>
      <c r="C47" s="218">
        <v>51.0</v>
      </c>
      <c r="D47" s="219" t="s">
        <v>57</v>
      </c>
      <c r="E47" s="218">
        <v>5107.0</v>
      </c>
      <c r="F47" s="219" t="s">
        <v>463</v>
      </c>
      <c r="G47" s="219">
        <v>510704.0</v>
      </c>
      <c r="H47" s="219" t="s">
        <v>734</v>
      </c>
      <c r="I47" s="218">
        <v>8.0</v>
      </c>
      <c r="J47" s="225">
        <f>SUM(Desa!K440:K447)</f>
        <v>9.651677E9</v>
      </c>
      <c r="K47" s="225">
        <f>SUM(Desa!L440:L447)</f>
        <v>8.8164730092E8</v>
      </c>
      <c r="L47" s="225">
        <f>SUM(Desa!M440:M447)</f>
        <v>0.0</v>
      </c>
      <c r="M47" s="225">
        <f>SUM(Desa!N440:N447)</f>
        <v>1.0941E8</v>
      </c>
      <c r="N47" s="225">
        <f>SUM(Desa!O440:O447)</f>
        <v>0.0</v>
      </c>
      <c r="O47" s="225">
        <f>SUM(Desa!P440:P447)</f>
        <v>1.0E7</v>
      </c>
      <c r="P47" s="225">
        <f>SUM(Desa!Q440:Q447)</f>
        <v>1.27851E8</v>
      </c>
      <c r="Q47" s="225">
        <f>SUM(Desa!R440:R447)</f>
        <v>0.0</v>
      </c>
      <c r="R47" s="225">
        <f>SUM(Desa!S440:S447)</f>
        <v>0.0</v>
      </c>
      <c r="S47" s="225">
        <f>SUM(Desa!T440:T447)</f>
        <v>0.0</v>
      </c>
      <c r="T47" s="225">
        <f>SUM(Desa!U440:U447)</f>
        <v>7200000.0</v>
      </c>
      <c r="U47" s="225">
        <f>SUM(Desa!V440:V447)</f>
        <v>0.0</v>
      </c>
      <c r="V47" s="225">
        <f>SUM(Desa!W440:W447)</f>
        <v>4608500.0</v>
      </c>
      <c r="W47" s="225">
        <f>SUM(Desa!X440:X447)</f>
        <v>0.0</v>
      </c>
      <c r="X47" s="225">
        <f>SUM(Desa!Y440:Y447)</f>
        <v>7.41178E7</v>
      </c>
      <c r="Y47" s="226">
        <f>SUM(Desa!Z440:Z447)</f>
        <v>3.331873E8</v>
      </c>
      <c r="Z47" s="226">
        <f>SUM(Desa!AA440:AA447)</f>
        <v>5.4846000092E8</v>
      </c>
      <c r="AA47" s="222">
        <f t="shared" si="0"/>
        <v>0.6220854987563409</v>
      </c>
      <c r="AB47" s="222">
        <f t="shared" si="1"/>
        <v>0.09134654018363855</v>
      </c>
      <c r="AC47" s="223">
        <f t="shared" si="2"/>
        <v>0.3779145012436591</v>
      </c>
      <c r="AD47" s="224">
        <f t="shared" si="3"/>
        <v>1.0</v>
      </c>
    </row>
    <row r="48" spans="8:8">
      <c r="A48" s="218">
        <v>40.0</v>
      </c>
      <c r="B48" s="218">
        <v>4.0</v>
      </c>
      <c r="C48" s="218">
        <v>51.0</v>
      </c>
      <c r="D48" s="219" t="s">
        <v>57</v>
      </c>
      <c r="E48" s="218">
        <v>5107.0</v>
      </c>
      <c r="F48" s="219" t="s">
        <v>463</v>
      </c>
      <c r="G48" s="219">
        <v>510705.0</v>
      </c>
      <c r="H48" s="219" t="s">
        <v>735</v>
      </c>
      <c r="I48" s="218">
        <v>14.0</v>
      </c>
      <c r="J48" s="225">
        <f>SUM(Desa!K448:K461)</f>
        <v>1.6859131E10</v>
      </c>
      <c r="K48" s="225">
        <f>SUM(Desa!L448:L461)</f>
        <v>1.636499204E9</v>
      </c>
      <c r="L48" s="225">
        <f>SUM(Desa!M448:M461)</f>
        <v>1.74455E7</v>
      </c>
      <c r="M48" s="225">
        <f>SUM(Desa!N448:N461)</f>
        <v>1.1519E8</v>
      </c>
      <c r="N48" s="225">
        <f>SUM(Desa!O448:O461)</f>
        <v>1.0E7</v>
      </c>
      <c r="O48" s="225">
        <f>SUM(Desa!P448:P461)</f>
        <v>0.0</v>
      </c>
      <c r="P48" s="225">
        <f>SUM(Desa!Q448:Q461)</f>
        <v>0.0</v>
      </c>
      <c r="Q48" s="225">
        <f>SUM(Desa!R448:R461)</f>
        <v>0.0</v>
      </c>
      <c r="R48" s="225">
        <f>SUM(Desa!S448:S461)</f>
        <v>0.0</v>
      </c>
      <c r="S48" s="225">
        <f>SUM(Desa!T448:T461)</f>
        <v>190000.0</v>
      </c>
      <c r="T48" s="225">
        <f>SUM(Desa!U448:U461)</f>
        <v>0.0</v>
      </c>
      <c r="U48" s="225">
        <f>SUM(Desa!V448:V461)</f>
        <v>0.0</v>
      </c>
      <c r="V48" s="225">
        <f>SUM(Desa!W448:W461)</f>
        <v>0.0</v>
      </c>
      <c r="W48" s="225">
        <f>SUM(Desa!X448:X461)</f>
        <v>0.0</v>
      </c>
      <c r="X48" s="225">
        <f>SUM(Desa!Y448:Y461)</f>
        <v>7.5898E7</v>
      </c>
      <c r="Y48" s="226">
        <f>SUM(Desa!Z448:Z461)</f>
        <v>2.187235E8</v>
      </c>
      <c r="Z48" s="226">
        <f>SUM(Desa!AA448:AA461)</f>
        <v>1.417775704E9</v>
      </c>
      <c r="AA48" s="222">
        <f t="shared" si="0"/>
        <v>0.8663467116480186</v>
      </c>
      <c r="AB48" s="222">
        <f t="shared" si="1"/>
        <v>0.09706901286905001</v>
      </c>
      <c r="AC48" s="223">
        <f t="shared" si="2"/>
        <v>0.13365328835198137</v>
      </c>
      <c r="AD48" s="224">
        <f t="shared" si="3"/>
        <v>1.0</v>
      </c>
    </row>
    <row r="49" spans="8:8">
      <c r="A49" s="218">
        <v>41.0</v>
      </c>
      <c r="B49" s="218">
        <v>4.0</v>
      </c>
      <c r="C49" s="218">
        <v>51.0</v>
      </c>
      <c r="D49" s="219" t="s">
        <v>57</v>
      </c>
      <c r="E49" s="218">
        <v>5107.0</v>
      </c>
      <c r="F49" s="219" t="s">
        <v>463</v>
      </c>
      <c r="G49" s="219">
        <v>510706.0</v>
      </c>
      <c r="H49" s="219" t="s">
        <v>736</v>
      </c>
      <c r="I49" s="218">
        <v>8.0</v>
      </c>
      <c r="J49" s="225">
        <f>SUM(Desa!K462:K469)</f>
        <v>9.34167E9</v>
      </c>
      <c r="K49" s="225">
        <f>SUM(Desa!L462:L469)</f>
        <v>8.45552377E8</v>
      </c>
      <c r="L49" s="225">
        <f>SUM(Desa!M462:M469)</f>
        <v>1.5095E7</v>
      </c>
      <c r="M49" s="225">
        <f>SUM(Desa!N462:N469)</f>
        <v>4.4374E7</v>
      </c>
      <c r="N49" s="225">
        <f>SUM(Desa!O462:O469)</f>
        <v>0.0</v>
      </c>
      <c r="O49" s="225">
        <f>SUM(Desa!P462:P469)</f>
        <v>0.0</v>
      </c>
      <c r="P49" s="225">
        <f>SUM(Desa!Q462:Q469)</f>
        <v>500000.0</v>
      </c>
      <c r="Q49" s="225">
        <f>SUM(Desa!R462:R469)</f>
        <v>1200000.0</v>
      </c>
      <c r="R49" s="225">
        <f>SUM(Desa!S462:S469)</f>
        <v>0.0</v>
      </c>
      <c r="S49" s="225">
        <f>SUM(Desa!T462:T469)</f>
        <v>0.0</v>
      </c>
      <c r="T49" s="225">
        <f>SUM(Desa!U462:U469)</f>
        <v>4800000.0</v>
      </c>
      <c r="U49" s="225">
        <f>SUM(Desa!V462:V469)</f>
        <v>0.0</v>
      </c>
      <c r="V49" s="225">
        <f>SUM(Desa!W462:W469)</f>
        <v>0.0</v>
      </c>
      <c r="W49" s="225">
        <f>SUM(Desa!X462:X469)</f>
        <v>0.0</v>
      </c>
      <c r="X49" s="225">
        <f>SUM(Desa!Y462:Y469)</f>
        <v>4831000.0</v>
      </c>
      <c r="Y49" s="226">
        <f>SUM(Desa!Z462:Z469)</f>
        <v>7.08E7</v>
      </c>
      <c r="Z49" s="226">
        <f>SUM(Desa!AA462:AA469)</f>
        <v>7.74752377E8</v>
      </c>
      <c r="AA49" s="222">
        <f t="shared" si="0"/>
        <v>0.9162677535705159</v>
      </c>
      <c r="AB49" s="222">
        <f t="shared" si="1"/>
        <v>0.09051404909400568</v>
      </c>
      <c r="AC49" s="223">
        <f t="shared" si="2"/>
        <v>0.08373224642948404</v>
      </c>
      <c r="AD49" s="224">
        <f t="shared" si="3"/>
        <v>1.0</v>
      </c>
    </row>
    <row r="50" spans="8:8">
      <c r="A50" s="218">
        <v>42.0</v>
      </c>
      <c r="B50" s="218">
        <v>4.0</v>
      </c>
      <c r="C50" s="218">
        <v>51.0</v>
      </c>
      <c r="D50" s="219" t="s">
        <v>57</v>
      </c>
      <c r="E50" s="218">
        <v>5107.0</v>
      </c>
      <c r="F50" s="219" t="s">
        <v>463</v>
      </c>
      <c r="G50" s="219">
        <v>510707.0</v>
      </c>
      <c r="H50" s="219" t="s">
        <v>737</v>
      </c>
      <c r="I50" s="218">
        <v>8.0</v>
      </c>
      <c r="J50" s="225">
        <f>SUM(Desa!K470:K477)</f>
        <v>8.689563E9</v>
      </c>
      <c r="K50" s="225">
        <f>SUM(Desa!L470:L477)</f>
        <v>1.00632355E9</v>
      </c>
      <c r="L50" s="225">
        <f>SUM(Desa!M470:M477)</f>
        <v>0.0</v>
      </c>
      <c r="M50" s="225">
        <f>SUM(Desa!N470:N477)</f>
        <v>5693000.0</v>
      </c>
      <c r="N50" s="225">
        <f>SUM(Desa!O470:O477)</f>
        <v>0.0</v>
      </c>
      <c r="O50" s="225">
        <f>SUM(Desa!P470:P477)</f>
        <v>150000.0</v>
      </c>
      <c r="P50" s="225">
        <f>SUM(Desa!Q470:Q477)</f>
        <v>180000.0</v>
      </c>
      <c r="Q50" s="225">
        <f>SUM(Desa!R470:R477)</f>
        <v>0.0</v>
      </c>
      <c r="R50" s="225">
        <f>SUM(Desa!S470:S477)</f>
        <v>0.0</v>
      </c>
      <c r="S50" s="225">
        <f>SUM(Desa!T470:T477)</f>
        <v>0.0</v>
      </c>
      <c r="T50" s="225">
        <f>SUM(Desa!U470:U477)</f>
        <v>1.8575E7</v>
      </c>
      <c r="U50" s="225">
        <f>SUM(Desa!V470:V477)</f>
        <v>0.0</v>
      </c>
      <c r="V50" s="225">
        <f>SUM(Desa!W470:W477)</f>
        <v>0.0</v>
      </c>
      <c r="W50" s="225">
        <f>SUM(Desa!X470:X477)</f>
        <v>1120000.0</v>
      </c>
      <c r="X50" s="225">
        <f>SUM(Desa!Y470:Y477)</f>
        <v>1.031982E8</v>
      </c>
      <c r="Y50" s="226">
        <f>SUM(Desa!Z470:Z477)</f>
        <v>1.289162E8</v>
      </c>
      <c r="Z50" s="226">
        <f>SUM(Desa!AA470:AA477)</f>
        <v>8.7740735E8</v>
      </c>
      <c r="AA50" s="222">
        <f t="shared" si="0"/>
        <v>0.871893885420847</v>
      </c>
      <c r="AB50" s="222">
        <f t="shared" si="1"/>
        <v>0.11580830359363296</v>
      </c>
      <c r="AC50" s="223">
        <f t="shared" si="2"/>
        <v>0.128106114579153</v>
      </c>
      <c r="AD50" s="224">
        <f t="shared" si="3"/>
        <v>1.0</v>
      </c>
    </row>
    <row r="51" spans="8:8">
      <c r="A51" s="218">
        <v>43.0</v>
      </c>
      <c r="B51" s="218">
        <v>4.0</v>
      </c>
      <c r="C51" s="218">
        <v>51.0</v>
      </c>
      <c r="D51" s="219" t="s">
        <v>57</v>
      </c>
      <c r="E51" s="218">
        <v>5107.0</v>
      </c>
      <c r="F51" s="219" t="s">
        <v>463</v>
      </c>
      <c r="G51" s="219">
        <v>510708.0</v>
      </c>
      <c r="H51" s="219" t="s">
        <v>738</v>
      </c>
      <c r="I51" s="218">
        <v>9.0</v>
      </c>
      <c r="J51" s="225">
        <f>SUM(Desa!K478:K486)</f>
        <v>1.3673143E10</v>
      </c>
      <c r="K51" s="225">
        <f>SUM(Desa!L478:L486)</f>
        <v>1.310161035E9</v>
      </c>
      <c r="L51" s="225">
        <f>SUM(Desa!M478:M486)</f>
        <v>4000000.0</v>
      </c>
      <c r="M51" s="225">
        <f>SUM(Desa!N478:N486)</f>
        <v>2.3612E7</v>
      </c>
      <c r="N51" s="225">
        <f>SUM(Desa!O478:O486)</f>
        <v>0.0</v>
      </c>
      <c r="O51" s="225">
        <f>SUM(Desa!P478:P486)</f>
        <v>3000000.0</v>
      </c>
      <c r="P51" s="225">
        <f>SUM(Desa!Q478:Q486)</f>
        <v>1.033E7</v>
      </c>
      <c r="Q51" s="225">
        <f>SUM(Desa!R478:R486)</f>
        <v>1.8E7</v>
      </c>
      <c r="R51" s="225">
        <f>SUM(Desa!S478:S486)</f>
        <v>0.0</v>
      </c>
      <c r="S51" s="225">
        <f>SUM(Desa!T478:T486)</f>
        <v>0.0</v>
      </c>
      <c r="T51" s="225">
        <f>SUM(Desa!U478:U486)</f>
        <v>2979000.0</v>
      </c>
      <c r="U51" s="225">
        <f>SUM(Desa!V478:V486)</f>
        <v>0.0</v>
      </c>
      <c r="V51" s="225">
        <f>SUM(Desa!W478:W486)</f>
        <v>2.44E7</v>
      </c>
      <c r="W51" s="225">
        <f>SUM(Desa!X478:X486)</f>
        <v>0.0</v>
      </c>
      <c r="X51" s="225">
        <f>SUM(Desa!Y478:Y486)</f>
        <v>1.276202E8</v>
      </c>
      <c r="Y51" s="226">
        <f>SUM(Desa!Z478:Z486)</f>
        <v>2.139412E8</v>
      </c>
      <c r="Z51" s="226">
        <f>SUM(Desa!AA478:AA486)</f>
        <v>1.096219835E9</v>
      </c>
      <c r="AA51" s="222">
        <f t="shared" si="0"/>
        <v>0.8367061801681501</v>
      </c>
      <c r="AB51" s="222">
        <f t="shared" si="1"/>
        <v>0.09582003457434768</v>
      </c>
      <c r="AC51" s="223">
        <f t="shared" si="2"/>
        <v>0.1632938198318499</v>
      </c>
      <c r="AD51" s="224">
        <f t="shared" si="3"/>
        <v>1.0</v>
      </c>
    </row>
    <row r="52" spans="8:8" s="55" ht="15.0" customFormat="1">
      <c r="A52" s="210">
        <v>44.0</v>
      </c>
      <c r="B52" s="210">
        <v>4.0</v>
      </c>
      <c r="C52" s="210">
        <v>51.0</v>
      </c>
      <c r="D52" s="211" t="s">
        <v>57</v>
      </c>
      <c r="E52" s="210">
        <v>5108.0</v>
      </c>
      <c r="F52" s="211" t="s">
        <v>537</v>
      </c>
      <c r="G52" s="211">
        <v>510801.0</v>
      </c>
      <c r="H52" s="211" t="s">
        <v>739</v>
      </c>
      <c r="I52" s="210">
        <v>14.0</v>
      </c>
      <c r="J52" s="227">
        <f>SUM(Desa!K487:K500)</f>
        <v>1.5981768E10</v>
      </c>
      <c r="K52" s="227">
        <f>SUM(Desa!L487:L500)</f>
        <v>1.679503462E9</v>
      </c>
      <c r="L52" s="227">
        <f>SUM(Desa!M487:M500)</f>
        <v>1.3266605E8</v>
      </c>
      <c r="M52" s="227">
        <f>SUM(Desa!N487:N500)</f>
        <v>5.27055E7</v>
      </c>
      <c r="N52" s="227">
        <f>SUM(Desa!O487:O500)</f>
        <v>9820000.0</v>
      </c>
      <c r="O52" s="227">
        <f>SUM(Desa!P487:P500)</f>
        <v>1200000.0</v>
      </c>
      <c r="P52" s="227">
        <f>SUM(Desa!Q487:Q500)</f>
        <v>3.5663E7</v>
      </c>
      <c r="Q52" s="227">
        <f>SUM(Desa!R487:R500)</f>
        <v>0.0</v>
      </c>
      <c r="R52" s="227">
        <f>SUM(Desa!S487:S500)</f>
        <v>9.962862E7</v>
      </c>
      <c r="S52" s="227">
        <f>SUM(Desa!T487:T500)</f>
        <v>1200000.0</v>
      </c>
      <c r="T52" s="227">
        <f>SUM(Desa!U487:U500)</f>
        <v>1.738715E7</v>
      </c>
      <c r="U52" s="227">
        <f>SUM(Desa!V487:V500)</f>
        <v>0.0</v>
      </c>
      <c r="V52" s="227">
        <f>SUM(Desa!W487:W500)</f>
        <v>2.147817E7</v>
      </c>
      <c r="W52" s="227">
        <f>SUM(Desa!X487:X500)</f>
        <v>4.085E7</v>
      </c>
      <c r="X52" s="227">
        <f>SUM(Desa!Y487:Y500)</f>
        <v>6.11377E7</v>
      </c>
      <c r="Y52" s="228">
        <f>SUM(Desa!Z487:Z500)</f>
        <v>4.7373619E8</v>
      </c>
      <c r="Z52" s="228">
        <f>SUM(Desa!AA487:AA500)</f>
        <v>1.205767272E9</v>
      </c>
      <c r="AA52" s="215">
        <f t="shared" si="0"/>
        <v>0.7179308047178053</v>
      </c>
      <c r="AB52" s="215">
        <f t="shared" si="1"/>
        <v>0.10508871496570342</v>
      </c>
      <c r="AC52" s="216">
        <f t="shared" si="2"/>
        <v>0.28206919528219465</v>
      </c>
      <c r="AD52" s="217">
        <f t="shared" si="3"/>
        <v>1.0</v>
      </c>
    </row>
    <row r="53" spans="8:8">
      <c r="A53" s="218">
        <v>45.0</v>
      </c>
      <c r="B53" s="218">
        <v>4.0</v>
      </c>
      <c r="C53" s="218">
        <v>51.0</v>
      </c>
      <c r="D53" s="219" t="s">
        <v>57</v>
      </c>
      <c r="E53" s="218">
        <v>5108.0</v>
      </c>
      <c r="F53" s="219" t="s">
        <v>537</v>
      </c>
      <c r="G53" s="219">
        <v>510802.0</v>
      </c>
      <c r="H53" s="219" t="s">
        <v>740</v>
      </c>
      <c r="I53" s="218">
        <v>20.0</v>
      </c>
      <c r="J53" s="225">
        <f>SUM(Desa!K501:K520)</f>
        <v>1.9833398E10</v>
      </c>
      <c r="K53" s="225">
        <f>SUM(Desa!L501:L520)</f>
        <v>1.89516088115E9</v>
      </c>
      <c r="L53" s="225">
        <f>SUM(Desa!M501:M520)</f>
        <v>1.137545E8</v>
      </c>
      <c r="M53" s="225">
        <f>SUM(Desa!N501:N520)</f>
        <v>8.279605E7</v>
      </c>
      <c r="N53" s="225">
        <f>SUM(Desa!O501:O520)</f>
        <v>5500000.0</v>
      </c>
      <c r="O53" s="225">
        <f>SUM(Desa!P501:P520)</f>
        <v>6400000.0</v>
      </c>
      <c r="P53" s="225">
        <f>SUM(Desa!Q501:Q520)</f>
        <v>5.5568E7</v>
      </c>
      <c r="Q53" s="225">
        <f>SUM(Desa!R501:R520)</f>
        <v>9525000.0</v>
      </c>
      <c r="R53" s="225">
        <f>SUM(Desa!S501:S520)</f>
        <v>1.289556E8</v>
      </c>
      <c r="S53" s="225">
        <f>SUM(Desa!T501:T520)</f>
        <v>122300.0</v>
      </c>
      <c r="T53" s="225">
        <f>SUM(Desa!U501:U520)</f>
        <v>3464000.0</v>
      </c>
      <c r="U53" s="225">
        <f>SUM(Desa!V501:V520)</f>
        <v>0.0</v>
      </c>
      <c r="V53" s="225">
        <f>SUM(Desa!W501:W520)</f>
        <v>3.3384E7</v>
      </c>
      <c r="W53" s="225">
        <f>SUM(Desa!X501:X520)</f>
        <v>2.6324E7</v>
      </c>
      <c r="X53" s="225">
        <f>SUM(Desa!Y501:Y520)</f>
        <v>7.35934E7</v>
      </c>
      <c r="Y53" s="226">
        <f>SUM(Desa!Z501:Z520)</f>
        <v>5.3938685E8</v>
      </c>
      <c r="Z53" s="226">
        <f>SUM(Desa!AA501:AA520)</f>
        <v>1.35577403115E9</v>
      </c>
      <c r="AA53" s="222">
        <f t="shared" si="0"/>
        <v>0.7153873028063479</v>
      </c>
      <c r="AB53" s="222">
        <f t="shared" si="1"/>
        <v>0.09555401858773772</v>
      </c>
      <c r="AC53" s="223">
        <f t="shared" si="2"/>
        <v>0.2846126971936522</v>
      </c>
      <c r="AD53" s="224">
        <f t="shared" si="3"/>
        <v>1.0</v>
      </c>
    </row>
    <row r="54" spans="8:8">
      <c r="A54" s="218">
        <v>46.0</v>
      </c>
      <c r="B54" s="218">
        <v>4.0</v>
      </c>
      <c r="C54" s="218">
        <v>51.0</v>
      </c>
      <c r="D54" s="219" t="s">
        <v>57</v>
      </c>
      <c r="E54" s="218">
        <v>5108.0</v>
      </c>
      <c r="F54" s="219" t="s">
        <v>537</v>
      </c>
      <c r="G54" s="219">
        <v>510803.0</v>
      </c>
      <c r="H54" s="219" t="s">
        <v>741</v>
      </c>
      <c r="I54" s="218">
        <v>15.0</v>
      </c>
      <c r="J54" s="225">
        <f>SUM(Desa!K521:K535)</f>
        <v>1.3212743E10</v>
      </c>
      <c r="K54" s="225">
        <f>SUM(Desa!L521:L535)</f>
        <v>1.2213394885900002E9</v>
      </c>
      <c r="L54" s="225">
        <f>SUM(Desa!M521:M535)</f>
        <v>3.0426E7</v>
      </c>
      <c r="M54" s="225">
        <f>SUM(Desa!N521:N535)</f>
        <v>5.5021E7</v>
      </c>
      <c r="N54" s="225">
        <f>SUM(Desa!O521:O535)</f>
        <v>2.6982E7</v>
      </c>
      <c r="O54" s="225">
        <f>SUM(Desa!P521:P535)</f>
        <v>0.0</v>
      </c>
      <c r="P54" s="225">
        <f>SUM(Desa!Q521:Q535)</f>
        <v>1.8208121E7</v>
      </c>
      <c r="Q54" s="225">
        <f>SUM(Desa!R521:R535)</f>
        <v>1449000.0</v>
      </c>
      <c r="R54" s="225">
        <f>SUM(Desa!S521:S535)</f>
        <v>4.2839325E7</v>
      </c>
      <c r="S54" s="225">
        <f>SUM(Desa!T521:T535)</f>
        <v>225000.0</v>
      </c>
      <c r="T54" s="225">
        <f>SUM(Desa!U521:U535)</f>
        <v>2000000.0</v>
      </c>
      <c r="U54" s="225">
        <f>SUM(Desa!V521:V535)</f>
        <v>0.0</v>
      </c>
      <c r="V54" s="225">
        <f>SUM(Desa!W521:W535)</f>
        <v>7025000.0</v>
      </c>
      <c r="W54" s="225">
        <f>SUM(Desa!X521:X535)</f>
        <v>1.3274E7</v>
      </c>
      <c r="X54" s="225">
        <f>SUM(Desa!Y521:Y535)</f>
        <v>4.3234654E7</v>
      </c>
      <c r="Y54" s="226">
        <f>SUM(Desa!Z521:Z535)</f>
        <v>2.406841E8</v>
      </c>
      <c r="Z54" s="226">
        <f>SUM(Desa!AA521:AA535)</f>
        <v>9.8065538859E8</v>
      </c>
      <c r="AA54" s="222">
        <f t="shared" si="0"/>
        <v>0.8029343174043585</v>
      </c>
      <c r="AB54" s="222">
        <f t="shared" si="1"/>
        <v>0.09243648261303501</v>
      </c>
      <c r="AC54" s="223">
        <f t="shared" si="2"/>
        <v>0.19706568259564144</v>
      </c>
      <c r="AD54" s="224">
        <f t="shared" si="3"/>
        <v>1.0</v>
      </c>
    </row>
    <row r="55" spans="8:8">
      <c r="A55" s="218">
        <v>47.0</v>
      </c>
      <c r="B55" s="218">
        <v>4.0</v>
      </c>
      <c r="C55" s="218">
        <v>51.0</v>
      </c>
      <c r="D55" s="219" t="s">
        <v>57</v>
      </c>
      <c r="E55" s="218">
        <v>5108.0</v>
      </c>
      <c r="F55" s="219" t="s">
        <v>537</v>
      </c>
      <c r="G55" s="219">
        <v>510804.0</v>
      </c>
      <c r="H55" s="219" t="s">
        <v>742</v>
      </c>
      <c r="I55" s="218">
        <v>17.0</v>
      </c>
      <c r="J55" s="225">
        <f>SUM(Desa!K536:K552)</f>
        <v>1.7073323E10</v>
      </c>
      <c r="K55" s="225">
        <f>SUM(Desa!L536:L552)</f>
        <v>1.741075193E9</v>
      </c>
      <c r="L55" s="225">
        <f>SUM(Desa!M536:M552)</f>
        <v>6.63272E7</v>
      </c>
      <c r="M55" s="225">
        <f>SUM(Desa!N536:N552)</f>
        <v>6.72249E7</v>
      </c>
      <c r="N55" s="225">
        <f>SUM(Desa!O536:O552)</f>
        <v>3.4673E7</v>
      </c>
      <c r="O55" s="225">
        <f>SUM(Desa!P536:P552)</f>
        <v>500000.0</v>
      </c>
      <c r="P55" s="225">
        <f>SUM(Desa!Q536:Q552)</f>
        <v>8.0131E7</v>
      </c>
      <c r="Q55" s="225">
        <f>SUM(Desa!R536:R552)</f>
        <v>0.0</v>
      </c>
      <c r="R55" s="225">
        <f>SUM(Desa!S536:S552)</f>
        <v>1.0443325E8</v>
      </c>
      <c r="S55" s="225">
        <f>SUM(Desa!T536:T552)</f>
        <v>0.0</v>
      </c>
      <c r="T55" s="225">
        <f>SUM(Desa!U536:U552)</f>
        <v>0.0</v>
      </c>
      <c r="U55" s="225">
        <f>SUM(Desa!V536:V552)</f>
        <v>0.0</v>
      </c>
      <c r="V55" s="225">
        <f>SUM(Desa!W536:W552)</f>
        <v>9867240.0</v>
      </c>
      <c r="W55" s="225">
        <f>SUM(Desa!X536:X552)</f>
        <v>2.14485E7</v>
      </c>
      <c r="X55" s="225">
        <f>SUM(Desa!Y536:Y552)</f>
        <v>5.458370134E7</v>
      </c>
      <c r="Y55" s="226">
        <f>SUM(Desa!Z536:Z552)</f>
        <v>4.3918879134000003E8</v>
      </c>
      <c r="Z55" s="226">
        <f>SUM(Desa!AA536:AA552)</f>
        <v>1.3018864016599998E9</v>
      </c>
      <c r="AA55" s="222">
        <f t="shared" si="0"/>
        <v>0.7477485216573296</v>
      </c>
      <c r="AB55" s="222">
        <f t="shared" si="1"/>
        <v>0.10197635182090797</v>
      </c>
      <c r="AC55" s="223">
        <f t="shared" si="2"/>
        <v>0.2522514783426703</v>
      </c>
      <c r="AD55" s="224">
        <f t="shared" si="3"/>
        <v>1.0</v>
      </c>
    </row>
    <row r="56" spans="8:8">
      <c r="A56" s="218">
        <v>48.0</v>
      </c>
      <c r="B56" s="218">
        <v>4.0</v>
      </c>
      <c r="C56" s="218">
        <v>51.0</v>
      </c>
      <c r="D56" s="219" t="s">
        <v>57</v>
      </c>
      <c r="E56" s="218">
        <v>5108.0</v>
      </c>
      <c r="F56" s="219" t="s">
        <v>537</v>
      </c>
      <c r="G56" s="219">
        <v>510805.0</v>
      </c>
      <c r="H56" s="219" t="s">
        <v>743</v>
      </c>
      <c r="I56" s="218">
        <v>14.0</v>
      </c>
      <c r="J56" s="225">
        <f>SUM(Desa!K553:K566)</f>
        <v>1.5440088E10</v>
      </c>
      <c r="K56" s="225">
        <f>SUM(Desa!L553:L566)</f>
        <v>1.37293099E9</v>
      </c>
      <c r="L56" s="225">
        <f>SUM(Desa!M553:M566)</f>
        <v>7.82225E7</v>
      </c>
      <c r="M56" s="225">
        <f>SUM(Desa!N553:N566)</f>
        <v>7.5427E7</v>
      </c>
      <c r="N56" s="225">
        <f>SUM(Desa!O553:O566)</f>
        <v>5290000.0</v>
      </c>
      <c r="O56" s="225">
        <f>SUM(Desa!P553:P566)</f>
        <v>100000.0</v>
      </c>
      <c r="P56" s="225">
        <f>SUM(Desa!Q553:Q566)</f>
        <v>1.3855E7</v>
      </c>
      <c r="Q56" s="225">
        <f>SUM(Desa!R553:R566)</f>
        <v>1.005E7</v>
      </c>
      <c r="R56" s="225">
        <f>SUM(Desa!S553:S566)</f>
        <v>4.8123E7</v>
      </c>
      <c r="S56" s="225">
        <f>SUM(Desa!T553:T566)</f>
        <v>1538000.0</v>
      </c>
      <c r="T56" s="225">
        <f>SUM(Desa!U553:U566)</f>
        <v>0.0</v>
      </c>
      <c r="U56" s="225">
        <f>SUM(Desa!V553:V566)</f>
        <v>0.0</v>
      </c>
      <c r="V56" s="225">
        <f>SUM(Desa!W553:W566)</f>
        <v>4420500.0</v>
      </c>
      <c r="W56" s="225">
        <f>SUM(Desa!X553:X566)</f>
        <v>4320000.0</v>
      </c>
      <c r="X56" s="225">
        <f>SUM(Desa!Y553:Y566)</f>
        <v>7.57625E7</v>
      </c>
      <c r="Y56" s="226">
        <f>SUM(Desa!Z553:Z566)</f>
        <v>3.171085E8</v>
      </c>
      <c r="Z56" s="226">
        <f>SUM(Desa!AA553:AA566)</f>
        <v>1.05582249E9</v>
      </c>
      <c r="AA56" s="222">
        <f t="shared" si="0"/>
        <v>0.7690280849440219</v>
      </c>
      <c r="AB56" s="222">
        <f t="shared" si="1"/>
        <v>0.08891989410941181</v>
      </c>
      <c r="AC56" s="223">
        <f t="shared" si="2"/>
        <v>0.23097191505597817</v>
      </c>
      <c r="AD56" s="224">
        <f t="shared" si="3"/>
        <v>1.0</v>
      </c>
    </row>
    <row r="57" spans="8:8">
      <c r="A57" s="218">
        <v>49.0</v>
      </c>
      <c r="B57" s="218">
        <v>4.0</v>
      </c>
      <c r="C57" s="218">
        <v>51.0</v>
      </c>
      <c r="D57" s="219" t="s">
        <v>57</v>
      </c>
      <c r="E57" s="218">
        <v>5108.0</v>
      </c>
      <c r="F57" s="219" t="s">
        <v>537</v>
      </c>
      <c r="G57" s="219">
        <v>510806.0</v>
      </c>
      <c r="H57" s="219" t="s">
        <v>744</v>
      </c>
      <c r="I57" s="218">
        <v>12.0</v>
      </c>
      <c r="J57" s="225">
        <f>SUM(Desa!K567:K578)</f>
        <v>1.0444676E10</v>
      </c>
      <c r="K57" s="225">
        <f>SUM(Desa!L567:L578)</f>
        <v>8.4005854E8</v>
      </c>
      <c r="L57" s="225">
        <f>SUM(Desa!M567:M578)</f>
        <v>1.3717E7</v>
      </c>
      <c r="M57" s="225">
        <f>SUM(Desa!N567:N578)</f>
        <v>1.9832E7</v>
      </c>
      <c r="N57" s="225">
        <f>SUM(Desa!O567:O578)</f>
        <v>0.0</v>
      </c>
      <c r="O57" s="225">
        <f>SUM(Desa!P567:P578)</f>
        <v>0.0</v>
      </c>
      <c r="P57" s="225">
        <f>SUM(Desa!Q567:Q578)</f>
        <v>1.0232E7</v>
      </c>
      <c r="Q57" s="225">
        <f>SUM(Desa!R567:R578)</f>
        <v>0.0</v>
      </c>
      <c r="R57" s="225">
        <f>SUM(Desa!S567:S578)</f>
        <v>3.5435E7</v>
      </c>
      <c r="S57" s="225">
        <f>SUM(Desa!T567:T578)</f>
        <v>0.0</v>
      </c>
      <c r="T57" s="225">
        <f>SUM(Desa!U567:U578)</f>
        <v>8000000.0</v>
      </c>
      <c r="U57" s="225">
        <f>SUM(Desa!V567:V578)</f>
        <v>0.0</v>
      </c>
      <c r="V57" s="225">
        <f>SUM(Desa!W567:W578)</f>
        <v>1.319661E7</v>
      </c>
      <c r="W57" s="225">
        <f>SUM(Desa!X567:X578)</f>
        <v>3.44594E7</v>
      </c>
      <c r="X57" s="225">
        <f>SUM(Desa!Y567:Y578)</f>
        <v>5.40716E7</v>
      </c>
      <c r="Y57" s="226">
        <f>SUM(Desa!Z567:Z578)</f>
        <v>1.8894361E8</v>
      </c>
      <c r="Z57" s="226">
        <f>SUM(Desa!AA567:AA578)</f>
        <v>6.5111493E8</v>
      </c>
      <c r="AA57" s="222">
        <f t="shared" si="0"/>
        <v>0.7750828055387664</v>
      </c>
      <c r="AB57" s="222">
        <f t="shared" si="1"/>
        <v>0.08042935367262709</v>
      </c>
      <c r="AC57" s="223">
        <f t="shared" si="2"/>
        <v>0.22491719446123362</v>
      </c>
      <c r="AD57" s="224">
        <f t="shared" si="3"/>
        <v>1.0</v>
      </c>
    </row>
    <row r="58" spans="8:8">
      <c r="A58" s="218">
        <v>50.0</v>
      </c>
      <c r="B58" s="218">
        <v>4.0</v>
      </c>
      <c r="C58" s="218">
        <v>51.0</v>
      </c>
      <c r="D58" s="219" t="s">
        <v>57</v>
      </c>
      <c r="E58" s="218">
        <v>5108.0</v>
      </c>
      <c r="F58" s="219" t="s">
        <v>537</v>
      </c>
      <c r="G58" s="219">
        <v>510807.0</v>
      </c>
      <c r="H58" s="219" t="s">
        <v>745</v>
      </c>
      <c r="I58" s="218">
        <v>14.0</v>
      </c>
      <c r="J58" s="225">
        <f>SUM(Desa!K579:K592)</f>
        <v>1.3339957E10</v>
      </c>
      <c r="K58" s="225">
        <f>SUM(Desa!L579:L592)</f>
        <v>1.38594228E9</v>
      </c>
      <c r="L58" s="225">
        <f>SUM(Desa!M579:M592)</f>
        <v>7.206235E7</v>
      </c>
      <c r="M58" s="225">
        <f>SUM(Desa!N579:N592)</f>
        <v>4.6909E7</v>
      </c>
      <c r="N58" s="225">
        <f>SUM(Desa!O579:O592)</f>
        <v>690000.0</v>
      </c>
      <c r="O58" s="225">
        <f>SUM(Desa!P579:P592)</f>
        <v>0.0</v>
      </c>
      <c r="P58" s="225">
        <f>SUM(Desa!Q579:Q592)</f>
        <v>5.25298E7</v>
      </c>
      <c r="Q58" s="225">
        <f>SUM(Desa!R579:R592)</f>
        <v>0.0</v>
      </c>
      <c r="R58" s="225">
        <f>SUM(Desa!S579:S592)</f>
        <v>7.8695E7</v>
      </c>
      <c r="S58" s="225">
        <f>SUM(Desa!T579:T592)</f>
        <v>3480000.0</v>
      </c>
      <c r="T58" s="225">
        <f>SUM(Desa!U579:U592)</f>
        <v>0.0</v>
      </c>
      <c r="U58" s="225">
        <f>SUM(Desa!V579:V592)</f>
        <v>0.0</v>
      </c>
      <c r="V58" s="225">
        <f>SUM(Desa!W579:W592)</f>
        <v>1.2755E7</v>
      </c>
      <c r="W58" s="225">
        <f>SUM(Desa!X579:X592)</f>
        <v>1.2445E7</v>
      </c>
      <c r="X58" s="225">
        <f>SUM(Desa!Y579:Y592)</f>
        <v>4.12485E7</v>
      </c>
      <c r="Y58" s="226">
        <f>SUM(Desa!Z579:Z592)</f>
        <v>3.2081465E8</v>
      </c>
      <c r="Z58" s="226">
        <f>SUM(Desa!AA579:AA592)</f>
        <v>1.06512763E9</v>
      </c>
      <c r="AA58" s="222">
        <f t="shared" si="0"/>
        <v>0.7685223586656148</v>
      </c>
      <c r="AB58" s="222">
        <f t="shared" si="1"/>
        <v>0.10389405902882595</v>
      </c>
      <c r="AC58" s="223">
        <f t="shared" si="2"/>
        <v>0.23147764133438514</v>
      </c>
      <c r="AD58" s="224">
        <f t="shared" si="3"/>
        <v>1.0</v>
      </c>
    </row>
    <row r="59" spans="8:8">
      <c r="A59" s="218">
        <v>51.0</v>
      </c>
      <c r="B59" s="218">
        <v>4.0</v>
      </c>
      <c r="C59" s="218">
        <v>51.0</v>
      </c>
      <c r="D59" s="219" t="s">
        <v>57</v>
      </c>
      <c r="E59" s="218">
        <v>5108.0</v>
      </c>
      <c r="F59" s="219" t="s">
        <v>537</v>
      </c>
      <c r="G59" s="219">
        <v>510808.0</v>
      </c>
      <c r="H59" s="219" t="s">
        <v>746</v>
      </c>
      <c r="I59" s="218">
        <v>13.0</v>
      </c>
      <c r="J59" s="225">
        <f>SUM(Desa!K593:K605)</f>
        <v>1.4245708E10</v>
      </c>
      <c r="K59" s="225">
        <f>SUM(Desa!L593:L605)</f>
        <v>1.298617656E9</v>
      </c>
      <c r="L59" s="225">
        <f>SUM(Desa!M593:M605)</f>
        <v>3.499025E7</v>
      </c>
      <c r="M59" s="225">
        <f>SUM(Desa!N593:N605)</f>
        <v>7.8098575E7</v>
      </c>
      <c r="N59" s="225">
        <f>SUM(Desa!O593:O605)</f>
        <v>2.16061E7</v>
      </c>
      <c r="O59" s="225">
        <f>SUM(Desa!P593:P605)</f>
        <v>0.0</v>
      </c>
      <c r="P59" s="225">
        <f>SUM(Desa!Q593:Q605)</f>
        <v>1.739713E7</v>
      </c>
      <c r="Q59" s="225">
        <f>SUM(Desa!R593:R605)</f>
        <v>0.0</v>
      </c>
      <c r="R59" s="225">
        <f>SUM(Desa!S593:S605)</f>
        <v>2.3069175E7</v>
      </c>
      <c r="S59" s="225">
        <f>SUM(Desa!T593:T605)</f>
        <v>887500.0</v>
      </c>
      <c r="T59" s="225">
        <f>SUM(Desa!U593:U605)</f>
        <v>1529000.0</v>
      </c>
      <c r="U59" s="225">
        <f>SUM(Desa!V593:V605)</f>
        <v>0.0</v>
      </c>
      <c r="V59" s="225">
        <f>SUM(Desa!W593:W605)</f>
        <v>1.6498E7</v>
      </c>
      <c r="W59" s="225">
        <f>SUM(Desa!X593:X605)</f>
        <v>7313000.0</v>
      </c>
      <c r="X59" s="225">
        <f>SUM(Desa!Y593:Y605)</f>
        <v>5.0476375E7</v>
      </c>
      <c r="Y59" s="226">
        <f>SUM(Desa!Z593:Z605)</f>
        <v>2.51865105E8</v>
      </c>
      <c r="Z59" s="226">
        <f>SUM(Desa!AA593:AA605)</f>
        <v>1.046752551E9</v>
      </c>
      <c r="AA59" s="222">
        <f t="shared" si="0"/>
        <v>0.8060513779122683</v>
      </c>
      <c r="AB59" s="222">
        <f t="shared" si="1"/>
        <v>0.09115851988542795</v>
      </c>
      <c r="AC59" s="223">
        <f t="shared" si="2"/>
        <v>0.19394862208773173</v>
      </c>
      <c r="AD59" s="224">
        <f t="shared" si="3"/>
        <v>1.0</v>
      </c>
    </row>
    <row r="60" spans="8:8">
      <c r="A60" s="218">
        <v>52.0</v>
      </c>
      <c r="B60" s="218">
        <v>4.0</v>
      </c>
      <c r="C60" s="218">
        <v>51.0</v>
      </c>
      <c r="D60" s="219" t="s">
        <v>57</v>
      </c>
      <c r="E60" s="218">
        <v>5108.0</v>
      </c>
      <c r="F60" s="219" t="s">
        <v>537</v>
      </c>
      <c r="G60" s="219">
        <v>510809.0</v>
      </c>
      <c r="H60" s="219" t="s">
        <v>747</v>
      </c>
      <c r="I60" s="218">
        <v>10.0</v>
      </c>
      <c r="J60" s="225">
        <f>SUM(Desa!K606:K615)</f>
        <v>1.080851E10</v>
      </c>
      <c r="K60" s="225">
        <f>SUM(Desa!L606:L615)</f>
        <v>8.6518116E8</v>
      </c>
      <c r="L60" s="225">
        <f>SUM(Desa!M606:M615)</f>
        <v>4.72015E7</v>
      </c>
      <c r="M60" s="225">
        <f>SUM(Desa!N606:N615)</f>
        <v>3.9805E7</v>
      </c>
      <c r="N60" s="225">
        <f>SUM(Desa!O606:O615)</f>
        <v>5590500.0</v>
      </c>
      <c r="O60" s="225">
        <f>SUM(Desa!P606:P615)</f>
        <v>0.0</v>
      </c>
      <c r="P60" s="225">
        <f>SUM(Desa!Q606:Q615)</f>
        <v>4032000.0</v>
      </c>
      <c r="Q60" s="225">
        <f>SUM(Desa!R606:R615)</f>
        <v>0.0</v>
      </c>
      <c r="R60" s="225">
        <f>SUM(Desa!S606:S615)</f>
        <v>2705000.0</v>
      </c>
      <c r="S60" s="225">
        <f>SUM(Desa!T606:T615)</f>
        <v>0.0</v>
      </c>
      <c r="T60" s="225">
        <f>SUM(Desa!U606:U615)</f>
        <v>1.3632E7</v>
      </c>
      <c r="U60" s="225">
        <f>SUM(Desa!V606:V615)</f>
        <v>0.0</v>
      </c>
      <c r="V60" s="225">
        <f>SUM(Desa!W606:W615)</f>
        <v>4.24996E7</v>
      </c>
      <c r="W60" s="225">
        <f>SUM(Desa!X606:X615)</f>
        <v>500000.0</v>
      </c>
      <c r="X60" s="225">
        <f>SUM(Desa!Y606:Y615)</f>
        <v>2.64285E7</v>
      </c>
      <c r="Y60" s="226">
        <f>SUM(Desa!Z606:Z615)</f>
        <v>1.823941E8</v>
      </c>
      <c r="Z60" s="226">
        <f>SUM(Desa!AA606:AA615)</f>
        <v>6.8278706E8</v>
      </c>
      <c r="AA60" s="222">
        <f t="shared" si="0"/>
        <v>0.7891839207409463</v>
      </c>
      <c r="AB60" s="222">
        <f t="shared" si="1"/>
        <v>0.08004629315234014</v>
      </c>
      <c r="AC60" s="223">
        <f t="shared" si="2"/>
        <v>0.21081607925905368</v>
      </c>
      <c r="AD60" s="224">
        <f t="shared" si="3"/>
        <v>1.0</v>
      </c>
    </row>
    <row r="61" spans="8:8" s="55" ht="15.0" customFormat="1">
      <c r="A61" s="210">
        <v>53.0</v>
      </c>
      <c r="B61" s="210">
        <v>4.0</v>
      </c>
      <c r="C61" s="210">
        <v>51.0</v>
      </c>
      <c r="D61" s="211" t="s">
        <v>57</v>
      </c>
      <c r="E61" s="210">
        <v>5171.0</v>
      </c>
      <c r="F61" s="211" t="s">
        <v>664</v>
      </c>
      <c r="G61" s="211">
        <v>517101.0</v>
      </c>
      <c r="H61" s="211" t="s">
        <v>748</v>
      </c>
      <c r="I61" s="210">
        <v>4.0</v>
      </c>
      <c r="J61" s="227">
        <f>SUM(Desa!K616:K619)</f>
        <v>5.652344E9</v>
      </c>
      <c r="K61" s="227">
        <f>SUM(Desa!L616:L619)</f>
        <v>8.98505708E8</v>
      </c>
      <c r="L61" s="227">
        <f>SUM(Desa!M616:M619)</f>
        <v>0.0</v>
      </c>
      <c r="M61" s="227">
        <f>SUM(Desa!N616:N619)</f>
        <v>0.0</v>
      </c>
      <c r="N61" s="227">
        <f>SUM(Desa!O616:O619)</f>
        <v>0.0</v>
      </c>
      <c r="O61" s="227">
        <f>SUM(Desa!P616:P619)</f>
        <v>6.8924625E7</v>
      </c>
      <c r="P61" s="227">
        <f>SUM(Desa!Q616:Q619)</f>
        <v>1.22437E8</v>
      </c>
      <c r="Q61" s="227">
        <f>SUM(Desa!R616:R619)</f>
        <v>5.36408E7</v>
      </c>
      <c r="R61" s="227">
        <f>SUM(Desa!S616:S619)</f>
        <v>0.0</v>
      </c>
      <c r="S61" s="227">
        <f>SUM(Desa!T616:T619)</f>
        <v>4086500.0</v>
      </c>
      <c r="T61" s="227">
        <f>SUM(Desa!U616:U619)</f>
        <v>0.0</v>
      </c>
      <c r="U61" s="227">
        <f>SUM(Desa!V616:V619)</f>
        <v>0.0</v>
      </c>
      <c r="V61" s="227">
        <f>SUM(Desa!W616:W619)</f>
        <v>0.0</v>
      </c>
      <c r="W61" s="227">
        <f>SUM(Desa!X616:X619)</f>
        <v>0.0</v>
      </c>
      <c r="X61" s="227">
        <f>SUM(Desa!Y616:Y619)</f>
        <v>3.0453275E7</v>
      </c>
      <c r="Y61" s="228">
        <f>SUM(Desa!Z616:Z619)</f>
        <v>2.795422E8</v>
      </c>
      <c r="Z61" s="228">
        <f>SUM(Desa!AA616:AA619)</f>
        <v>6.18963508E8</v>
      </c>
      <c r="AA61" s="215">
        <f t="shared" si="0"/>
        <v>0.6888809970698595</v>
      </c>
      <c r="AB61" s="215">
        <f t="shared" si="1"/>
        <v>0.1589616109705991</v>
      </c>
      <c r="AC61" s="216">
        <f t="shared" si="2"/>
        <v>0.31111900293014055</v>
      </c>
      <c r="AD61" s="217">
        <f t="shared" si="3"/>
        <v>1.0000000000000009</v>
      </c>
    </row>
    <row r="62" spans="8:8">
      <c r="A62" s="218">
        <v>54.0</v>
      </c>
      <c r="B62" s="218">
        <v>4.0</v>
      </c>
      <c r="C62" s="218">
        <v>51.0</v>
      </c>
      <c r="D62" s="219" t="s">
        <v>57</v>
      </c>
      <c r="E62" s="218">
        <v>5171.0</v>
      </c>
      <c r="F62" s="219" t="s">
        <v>664</v>
      </c>
      <c r="G62" s="219">
        <v>517102.0</v>
      </c>
      <c r="H62" s="219" t="s">
        <v>749</v>
      </c>
      <c r="I62" s="218">
        <v>7.0</v>
      </c>
      <c r="J62" s="225">
        <f>SUM(Desa!K620:K626)</f>
        <v>9.563312E9</v>
      </c>
      <c r="K62" s="225">
        <f>SUM(Desa!L620:L626)</f>
        <v>1.38898234323E9</v>
      </c>
      <c r="L62" s="225">
        <f>SUM(Desa!M620:M626)</f>
        <v>2.352E7</v>
      </c>
      <c r="M62" s="225">
        <f>SUM(Desa!N620:N626)</f>
        <v>4.2076E7</v>
      </c>
      <c r="N62" s="225">
        <f>SUM(Desa!O620:O626)</f>
        <v>2.1875E7</v>
      </c>
      <c r="O62" s="225">
        <f>SUM(Desa!P620:P626)</f>
        <v>1.2905E8</v>
      </c>
      <c r="P62" s="225">
        <f>SUM(Desa!Q620:Q626)</f>
        <v>9.7285E7</v>
      </c>
      <c r="Q62" s="225">
        <f>SUM(Desa!R620:R626)</f>
        <v>1.443E7</v>
      </c>
      <c r="R62" s="225">
        <f>SUM(Desa!S620:S626)</f>
        <v>0.0</v>
      </c>
      <c r="S62" s="225">
        <f>SUM(Desa!T620:T626)</f>
        <v>9000000.0</v>
      </c>
      <c r="T62" s="225">
        <f>SUM(Desa!U620:U626)</f>
        <v>0.0</v>
      </c>
      <c r="U62" s="225">
        <f>SUM(Desa!V620:V626)</f>
        <v>0.0</v>
      </c>
      <c r="V62" s="225">
        <f>SUM(Desa!W620:W626)</f>
        <v>1.4E7</v>
      </c>
      <c r="W62" s="225">
        <f>SUM(Desa!X620:X626)</f>
        <v>0.0</v>
      </c>
      <c r="X62" s="225">
        <f>SUM(Desa!Y620:Y626)</f>
        <v>6.7425E7</v>
      </c>
      <c r="Y62" s="226">
        <f>SUM(Desa!Z620:Z626)</f>
        <v>4.18661E8</v>
      </c>
      <c r="Z62" s="226">
        <f>SUM(Desa!AA620:AA626)</f>
        <v>9.7032134323E8</v>
      </c>
      <c r="AA62" s="222">
        <f t="shared" si="0"/>
        <v>0.6985843613919328</v>
      </c>
      <c r="AB62" s="222">
        <f t="shared" si="1"/>
        <v>0.1452407223804891</v>
      </c>
      <c r="AC62" s="223">
        <f t="shared" si="2"/>
        <v>0.3014156386080672</v>
      </c>
      <c r="AD62" s="224">
        <f t="shared" si="3"/>
        <v>1.0</v>
      </c>
    </row>
    <row r="63" spans="8:8">
      <c r="A63" s="218">
        <v>55.0</v>
      </c>
      <c r="B63" s="218">
        <v>4.0</v>
      </c>
      <c r="C63" s="218">
        <v>51.0</v>
      </c>
      <c r="D63" s="219" t="s">
        <v>57</v>
      </c>
      <c r="E63" s="218">
        <v>5171.0</v>
      </c>
      <c r="F63" s="219" t="s">
        <v>664</v>
      </c>
      <c r="G63" s="219">
        <v>517103.0</v>
      </c>
      <c r="H63" s="219" t="s">
        <v>750</v>
      </c>
      <c r="I63" s="218">
        <v>8.0</v>
      </c>
      <c r="J63" s="225">
        <f>SUM(Desa!K627:K634)</f>
        <v>1.1371307E10</v>
      </c>
      <c r="K63" s="225">
        <f>SUM(Desa!L627:L634)</f>
        <v>1.158208266E9</v>
      </c>
      <c r="L63" s="225">
        <f>SUM(Desa!M627:M634)</f>
        <v>200000.0</v>
      </c>
      <c r="M63" s="225">
        <f>SUM(Desa!N627:N634)</f>
        <v>1.02357E8</v>
      </c>
      <c r="N63" s="225">
        <f>SUM(Desa!O627:O634)</f>
        <v>3.047E7</v>
      </c>
      <c r="O63" s="225">
        <f>SUM(Desa!P627:P634)</f>
        <v>4.23925E7</v>
      </c>
      <c r="P63" s="225">
        <f>SUM(Desa!Q627:Q634)</f>
        <v>1.149566E8</v>
      </c>
      <c r="Q63" s="225">
        <f>SUM(Desa!R627:R634)</f>
        <v>2.4895E7</v>
      </c>
      <c r="R63" s="225">
        <f>SUM(Desa!S627:S634)</f>
        <v>0.0</v>
      </c>
      <c r="S63" s="225">
        <f>SUM(Desa!T627:T634)</f>
        <v>1.8404E7</v>
      </c>
      <c r="T63" s="225">
        <f>SUM(Desa!U627:U634)</f>
        <v>3375000.0</v>
      </c>
      <c r="U63" s="225">
        <f>SUM(Desa!V627:V634)</f>
        <v>0.0</v>
      </c>
      <c r="V63" s="225">
        <f>SUM(Desa!W627:W634)</f>
        <v>0.0</v>
      </c>
      <c r="W63" s="225">
        <f>SUM(Desa!X627:X634)</f>
        <v>0.0</v>
      </c>
      <c r="X63" s="225">
        <f>SUM(Desa!Y627:Y634)</f>
        <v>9.87772E7</v>
      </c>
      <c r="Y63" s="226">
        <f>SUM(Desa!Z627:Z634)</f>
        <v>4.358273E8</v>
      </c>
      <c r="Z63" s="226">
        <f>SUM(Desa!AA627:AA634)</f>
        <v>7.22380966E8</v>
      </c>
      <c r="AA63" s="222">
        <f t="shared" si="0"/>
        <v>0.6237055866427395</v>
      </c>
      <c r="AB63" s="222">
        <f t="shared" si="1"/>
        <v>0.10185357461547737</v>
      </c>
      <c r="AC63" s="223">
        <f t="shared" si="2"/>
        <v>0.37629441335726055</v>
      </c>
      <c r="AD63" s="224">
        <f t="shared" si="3"/>
        <v>1.0000000000000009</v>
      </c>
    </row>
    <row r="64" spans="8:8">
      <c r="A64" s="218">
        <v>56.0</v>
      </c>
      <c r="B64" s="218">
        <v>4.0</v>
      </c>
      <c r="C64" s="218">
        <v>51.0</v>
      </c>
      <c r="D64" s="219" t="s">
        <v>57</v>
      </c>
      <c r="E64" s="218">
        <v>5171.0</v>
      </c>
      <c r="F64" s="219" t="s">
        <v>664</v>
      </c>
      <c r="G64" s="219">
        <v>517104.0</v>
      </c>
      <c r="H64" s="219" t="s">
        <v>751</v>
      </c>
      <c r="I64" s="218">
        <v>8.0</v>
      </c>
      <c r="J64" s="225">
        <f>SUM(Desa!K635:K642)</f>
        <v>1.3561504E10</v>
      </c>
      <c r="K64" s="225">
        <f>SUM(Desa!L635:L642)</f>
        <v>1.946705812E9</v>
      </c>
      <c r="L64" s="225">
        <f>SUM(Desa!M635:M642)</f>
        <v>0.0</v>
      </c>
      <c r="M64" s="225">
        <f>SUM(Desa!N635:N642)</f>
        <v>3.033E7</v>
      </c>
      <c r="N64" s="225">
        <f>SUM(Desa!O635:O642)</f>
        <v>1.6936E7</v>
      </c>
      <c r="O64" s="225">
        <f>SUM(Desa!P635:P642)</f>
        <v>1.11435E8</v>
      </c>
      <c r="P64" s="225">
        <f>SUM(Desa!Q635:Q642)</f>
        <v>4.7079E8</v>
      </c>
      <c r="Q64" s="225">
        <f>SUM(Desa!R635:R642)</f>
        <v>1.00158E8</v>
      </c>
      <c r="R64" s="225">
        <f>SUM(Desa!S635:S642)</f>
        <v>0.0</v>
      </c>
      <c r="S64" s="225">
        <f>SUM(Desa!T635:T642)</f>
        <v>9668750.0</v>
      </c>
      <c r="T64" s="225">
        <f>SUM(Desa!U635:U642)</f>
        <v>0.0</v>
      </c>
      <c r="U64" s="225">
        <f>SUM(Desa!V635:V642)</f>
        <v>0.0</v>
      </c>
      <c r="V64" s="225">
        <f>SUM(Desa!W635:W642)</f>
        <v>0.0</v>
      </c>
      <c r="W64" s="225">
        <f>SUM(Desa!X635:X642)</f>
        <v>0.0</v>
      </c>
      <c r="X64" s="225">
        <f>SUM(Desa!Y635:Y642)</f>
        <v>8.99075E7</v>
      </c>
      <c r="Y64" s="226">
        <f>SUM(Desa!Z635:Z642)</f>
        <v>3.5620525E8</v>
      </c>
      <c r="Z64" s="226">
        <f>SUM(Desa!AA635:AA642)</f>
        <v>1.590500562E9</v>
      </c>
      <c r="AA64" s="222">
        <f t="shared" si="0"/>
        <v>0.817021530523894</v>
      </c>
      <c r="AB64" s="222">
        <f t="shared" si="1"/>
        <v>0.14354645413959985</v>
      </c>
      <c r="AC64" s="223">
        <f t="shared" si="2"/>
        <v>0.18297846947610594</v>
      </c>
      <c r="AD64" s="224">
        <f t="shared" si="3"/>
        <v>1.0</v>
      </c>
    </row>
    <row r="65" spans="8:8" s="78" ht="15.0" customFormat="1">
      <c r="A65" s="234"/>
      <c r="B65" s="234"/>
      <c r="C65" s="234"/>
      <c r="D65" s="234"/>
      <c r="E65" s="234"/>
      <c r="F65" s="234"/>
      <c r="G65" s="234"/>
      <c r="H65" s="234"/>
      <c r="I65" s="235">
        <v>636.0</v>
      </c>
      <c r="J65" s="236">
        <f>SUM(J9:J64)</f>
        <v>6.79123617E11</v>
      </c>
      <c r="K65" s="236">
        <f t="shared" si="4" ref="K65:Y65">SUM(K9:K64)</f>
        <v>7.23065796028E10</v>
      </c>
      <c r="L65" s="236">
        <f t="shared" si="4"/>
        <v>1.762589465E9</v>
      </c>
      <c r="M65" s="236">
        <f t="shared" si="4"/>
        <v>2.52481465E9</v>
      </c>
      <c r="N65" s="236">
        <f t="shared" si="4"/>
        <v>3.65607525E8</v>
      </c>
      <c r="O65" s="236">
        <f t="shared" si="4"/>
        <v>1.364179369E9</v>
      </c>
      <c r="P65" s="236">
        <f t="shared" si="4"/>
        <v>1.669885151E9</v>
      </c>
      <c r="Q65" s="236">
        <f t="shared" si="4"/>
        <v>1.654419884E9</v>
      </c>
      <c r="R65" s="236">
        <f t="shared" si="4"/>
        <v>5.6784397E8</v>
      </c>
      <c r="S65" s="236">
        <f t="shared" si="4"/>
        <v>3.08744077E8</v>
      </c>
      <c r="T65" s="236">
        <f t="shared" si="4"/>
        <v>1.037782033E9</v>
      </c>
      <c r="U65" s="236">
        <f t="shared" si="4"/>
        <v>9942500.0</v>
      </c>
      <c r="V65" s="236">
        <f t="shared" si="4"/>
        <v>5.9151617E8</v>
      </c>
      <c r="W65" s="236">
        <f t="shared" si="4"/>
        <v>9.108377E8</v>
      </c>
      <c r="X65" s="236">
        <f t="shared" si="4"/>
        <v>5.21443167334E9</v>
      </c>
      <c r="Y65" s="237">
        <f t="shared" si="4"/>
        <v>1.754143666734E10</v>
      </c>
      <c r="Z65" s="238">
        <f>SUM(Z9:Z64)</f>
        <v>5.476514293546E10</v>
      </c>
      <c r="AA65" s="239">
        <f t="shared" si="0"/>
        <v>0.7574019298976669</v>
      </c>
      <c r="AB65" s="239">
        <f t="shared" si="1"/>
        <v>0.10647042422440156</v>
      </c>
      <c r="AC65" s="239">
        <f>Y65/J65</f>
        <v>0.02582951943981651</v>
      </c>
      <c r="AD65" s="240">
        <f t="shared" si="3"/>
        <v>0.7832314493374835</v>
      </c>
    </row>
    <row r="66" spans="8:8">
      <c r="K66" s="160">
        <f>K65/J65</f>
        <v>0.10647042422440156</v>
      </c>
    </row>
    <row r="67" spans="8:8">
      <c r="A67" s="241" t="s">
        <v>32</v>
      </c>
      <c r="Z67" s="242"/>
    </row>
    <row r="68" spans="8:8">
      <c r="A68" s="241"/>
      <c r="Z68" s="242"/>
    </row>
    <row r="69" spans="8:8">
      <c r="B69">
        <v>10.0</v>
      </c>
      <c r="C69" t="s">
        <v>36</v>
      </c>
    </row>
    <row r="70" spans="8:8">
      <c r="B70">
        <v>11.0</v>
      </c>
      <c r="C70" t="s">
        <v>37</v>
      </c>
    </row>
    <row r="71" spans="8:8">
      <c r="B71" s="163" t="s">
        <v>54</v>
      </c>
      <c r="C71" t="s">
        <v>38</v>
      </c>
    </row>
    <row r="72" spans="8:8">
      <c r="B72">
        <v>25.0</v>
      </c>
      <c r="C72" t="s">
        <v>39</v>
      </c>
    </row>
  </sheetData>
  <mergeCells count="30">
    <mergeCell ref="Y5:Y7"/>
    <mergeCell ref="S5:S6"/>
    <mergeCell ref="L4:Y4"/>
    <mergeCell ref="AC6:AC7"/>
    <mergeCell ref="AB6:AB7"/>
    <mergeCell ref="AD6:AD7"/>
    <mergeCell ref="Z6:AA6"/>
    <mergeCell ref="X5:X7"/>
    <mergeCell ref="O5:O6"/>
    <mergeCell ref="E4:E7"/>
    <mergeCell ref="A4:A6"/>
    <mergeCell ref="P5:P6"/>
    <mergeCell ref="B4:B6"/>
    <mergeCell ref="N5:N6"/>
    <mergeCell ref="L5:L6"/>
    <mergeCell ref="C4:C6"/>
    <mergeCell ref="Q5:Q6"/>
    <mergeCell ref="R5:R6"/>
    <mergeCell ref="D4:D7"/>
    <mergeCell ref="M5:M6"/>
    <mergeCell ref="J5:J7"/>
    <mergeCell ref="I4:I7"/>
    <mergeCell ref="K4:K6"/>
    <mergeCell ref="G4:G7"/>
    <mergeCell ref="H4:H7"/>
    <mergeCell ref="T5:T7"/>
    <mergeCell ref="F4:F7"/>
    <mergeCell ref="U5:U7"/>
    <mergeCell ref="V5:V7"/>
    <mergeCell ref="W5:W7"/>
  </mergeCells>
  <pageMargins left="0.7" right="0.7" top="0.75" bottom="0.75" header="0.3" footer="0.3"/>
</worksheet>
</file>

<file path=xl/worksheets/sheet4.xml><?xml version="1.0" encoding="utf-8"?>
<worksheet xmlns:r="http://schemas.openxmlformats.org/officeDocument/2006/relationships" xmlns="http://schemas.openxmlformats.org/spreadsheetml/2006/main">
  <dimension ref="A1:AD41"/>
  <sheetViews>
    <sheetView workbookViewId="0" topLeftCell="O2">
      <selection activeCell="AB18" sqref="AB18"/>
    </sheetView>
  </sheetViews>
  <sheetFormatPr defaultRowHeight="15.0"/>
  <cols>
    <col min="1" max="1" customWidth="1" width="5.0" style="0"/>
    <col min="2" max="2" customWidth="1" width="5.4257812" style="0"/>
    <col min="3" max="3" customWidth="1" width="7.4257812" style="0"/>
    <col min="4" max="4" customWidth="1" width="11.0" style="0"/>
    <col min="6" max="6" customWidth="1" width="13.0" style="0"/>
    <col min="7" max="7" customWidth="1" width="12.140625" style="0"/>
    <col min="8" max="8" customWidth="1" width="8.0" style="0"/>
    <col min="9" max="9" customWidth="1" width="19.140625" style="0"/>
    <col min="10" max="10" customWidth="1" width="16.425781" style="0"/>
    <col min="11" max="12" customWidth="1" width="13.285156" style="0"/>
    <col min="13" max="13" customWidth="1" width="12.425781" style="0"/>
    <col min="14" max="14" customWidth="1" width="13.285156" style="0"/>
    <col min="15" max="15" customWidth="1" width="14.0" style="0"/>
    <col min="16" max="16" customWidth="1" width="13.285156" style="0"/>
    <col min="17" max="18" customWidth="1" width="12.425781" style="0"/>
    <col min="19" max="19" customWidth="1" width="13.285156" style="0"/>
    <col min="20" max="21" customWidth="1" width="12.425781" style="0"/>
    <col min="22" max="22" customWidth="1" width="14.855469" style="0"/>
    <col min="23" max="23" customWidth="1" width="13.140625" style="0"/>
    <col min="24" max="24" customWidth="1" width="14.285156" style="0"/>
    <col min="25" max="25" customWidth="1" width="16.855469" style="0"/>
    <col min="26" max="26" customWidth="1" width="10.140625" style="0"/>
    <col min="27" max="27" customWidth="1" width="10.7109375" style="0"/>
    <col min="28" max="28" customWidth="1" width="10.285156" style="0"/>
    <col min="29" max="29" customWidth="1" width="7.7109375" style="0"/>
  </cols>
  <sheetData>
    <row r="2" spans="8:8" ht="21.0">
      <c r="A2" s="1" t="s">
        <v>15</v>
      </c>
    </row>
    <row r="3" spans="8:8" ht="15.75"/>
    <row r="4" spans="8:8" s="19" ht="30.75" customFormat="1" customHeight="1">
      <c r="A4" s="20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1" t="s">
        <v>0</v>
      </c>
      <c r="G4" s="21" t="s">
        <v>17</v>
      </c>
      <c r="H4" s="22" t="s">
        <v>1</v>
      </c>
      <c r="I4" s="23" t="s">
        <v>11</v>
      </c>
      <c r="J4" s="176" t="s">
        <v>19</v>
      </c>
      <c r="K4" s="25" t="s">
        <v>13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177"/>
      <c r="Y4" s="243" t="s">
        <v>778</v>
      </c>
      <c r="Z4" s="244"/>
      <c r="AA4" s="245" t="s">
        <v>777</v>
      </c>
      <c r="AB4" s="246" t="s">
        <v>780</v>
      </c>
      <c r="AC4" s="247" t="s">
        <v>781</v>
      </c>
    </row>
    <row r="5" spans="8:8" s="19" ht="27.0" customFormat="1" customHeight="1">
      <c r="A5" s="32"/>
      <c r="B5" s="33"/>
      <c r="C5" s="33"/>
      <c r="D5" s="33"/>
      <c r="E5" s="33"/>
      <c r="F5" s="33"/>
      <c r="G5" s="33"/>
      <c r="H5" s="34"/>
      <c r="I5" s="248" t="s">
        <v>12</v>
      </c>
      <c r="J5" s="180"/>
      <c r="K5" s="181" t="s">
        <v>20</v>
      </c>
      <c r="L5" s="181" t="s">
        <v>21</v>
      </c>
      <c r="M5" s="181" t="s">
        <v>22</v>
      </c>
      <c r="N5" s="181" t="s">
        <v>23</v>
      </c>
      <c r="O5" s="181" t="s">
        <v>24</v>
      </c>
      <c r="P5" s="181" t="s">
        <v>25</v>
      </c>
      <c r="Q5" s="181" t="s">
        <v>26</v>
      </c>
      <c r="R5" s="181" t="s">
        <v>27</v>
      </c>
      <c r="S5" s="181" t="s">
        <v>28</v>
      </c>
      <c r="T5" s="181" t="s">
        <v>52</v>
      </c>
      <c r="U5" s="181" t="s">
        <v>50</v>
      </c>
      <c r="V5" s="181" t="s">
        <v>51</v>
      </c>
      <c r="W5" s="182" t="s">
        <v>29</v>
      </c>
      <c r="X5" s="249" t="s">
        <v>30</v>
      </c>
      <c r="Y5" s="250"/>
      <c r="Z5" s="251"/>
      <c r="AA5" s="252"/>
      <c r="AB5" s="253"/>
      <c r="AC5" s="254"/>
    </row>
    <row r="6" spans="8:8" s="19" ht="27.95" customFormat="1" customHeight="1">
      <c r="A6" s="185"/>
      <c r="B6" s="186"/>
      <c r="C6" s="186"/>
      <c r="D6" s="186"/>
      <c r="E6" s="186"/>
      <c r="F6" s="186"/>
      <c r="G6" s="186"/>
      <c r="H6" s="255"/>
      <c r="I6" s="256"/>
      <c r="J6" s="188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200"/>
      <c r="X6" s="257"/>
      <c r="Y6" s="258" t="s">
        <v>779</v>
      </c>
      <c r="Z6" s="259" t="s">
        <v>770</v>
      </c>
      <c r="AA6" s="252"/>
      <c r="AB6" s="253"/>
      <c r="AC6" s="254"/>
    </row>
    <row r="7" spans="8:8" ht="15.75">
      <c r="A7" s="45">
        <v>1.0</v>
      </c>
      <c r="B7" s="46">
        <v>2.0</v>
      </c>
      <c r="C7" s="46">
        <v>3.0</v>
      </c>
      <c r="D7" s="46">
        <v>4.0</v>
      </c>
      <c r="E7" s="46">
        <v>5.0</v>
      </c>
      <c r="F7" s="46">
        <v>6.0</v>
      </c>
      <c r="G7" s="46">
        <v>7.0</v>
      </c>
      <c r="H7" s="46">
        <v>8.0</v>
      </c>
      <c r="I7" s="46">
        <v>9.0</v>
      </c>
      <c r="J7" s="46">
        <v>10.0</v>
      </c>
      <c r="K7" s="46">
        <v>11.0</v>
      </c>
      <c r="L7" s="46">
        <v>12.0</v>
      </c>
      <c r="M7" s="46">
        <v>13.0</v>
      </c>
      <c r="N7" s="46">
        <v>14.0</v>
      </c>
      <c r="O7" s="46">
        <v>15.0</v>
      </c>
      <c r="P7" s="46">
        <v>16.0</v>
      </c>
      <c r="Q7" s="46">
        <v>17.0</v>
      </c>
      <c r="R7" s="46">
        <v>18.0</v>
      </c>
      <c r="S7" s="46">
        <v>19.0</v>
      </c>
      <c r="T7" s="46">
        <v>20.0</v>
      </c>
      <c r="U7" s="46">
        <v>21.0</v>
      </c>
      <c r="V7" s="46">
        <v>22.0</v>
      </c>
      <c r="W7" s="46">
        <v>23.0</v>
      </c>
      <c r="X7" s="46">
        <v>24.0</v>
      </c>
      <c r="Y7" s="208" t="s">
        <v>768</v>
      </c>
      <c r="Z7" s="208" t="s">
        <v>769</v>
      </c>
      <c r="AA7" s="208" t="s">
        <v>782</v>
      </c>
      <c r="AB7" s="208" t="s">
        <v>774</v>
      </c>
      <c r="AC7" s="208" t="s">
        <v>775</v>
      </c>
    </row>
    <row r="8" spans="8:8">
      <c r="A8" s="260">
        <v>1.0</v>
      </c>
      <c r="B8" s="260">
        <v>4.0</v>
      </c>
      <c r="C8" s="260" t="s">
        <v>752</v>
      </c>
      <c r="D8" s="261" t="s">
        <v>57</v>
      </c>
      <c r="E8" s="262" t="s">
        <v>753</v>
      </c>
      <c r="F8" s="263" t="s">
        <v>58</v>
      </c>
      <c r="G8" s="264">
        <v>5.0</v>
      </c>
      <c r="H8" s="264">
        <v>41.0</v>
      </c>
      <c r="I8" s="265">
        <f>SUM(Kecamatan!J9:J13)</f>
        <v>5.4539683E10</v>
      </c>
      <c r="J8" s="265">
        <f>SUM(Kecamatan!K9:K13)</f>
        <v>4.80530924992E9</v>
      </c>
      <c r="K8" s="265">
        <f>SUM(Kecamatan!L9:L13)</f>
        <v>1.93678E8</v>
      </c>
      <c r="L8" s="265">
        <f>SUM(Kecamatan!M9:M13)</f>
        <v>5.52736E8</v>
      </c>
      <c r="M8" s="265">
        <f>SUM(Kecamatan!N9:N13)</f>
        <v>1.0252E7</v>
      </c>
      <c r="N8" s="265">
        <f>SUM(Kecamatan!O9:O13)</f>
        <v>1.573886E8</v>
      </c>
      <c r="O8" s="265">
        <f>SUM(Kecamatan!P9:P13)</f>
        <v>6.482225E7</v>
      </c>
      <c r="P8" s="265">
        <f>SUM(Kecamatan!Q9:Q13)</f>
        <v>1.6958461E8</v>
      </c>
      <c r="Q8" s="265">
        <f>SUM(Kecamatan!R9:R13)</f>
        <v>3960000.0</v>
      </c>
      <c r="R8" s="265">
        <f>SUM(Kecamatan!S9:S13)</f>
        <v>5.0065E7</v>
      </c>
      <c r="S8" s="265">
        <f>SUM(Kecamatan!T9:T13)</f>
        <v>2200000.0</v>
      </c>
      <c r="T8" s="265">
        <f>SUM(Kecamatan!U9:U13)</f>
        <v>2530000.0</v>
      </c>
      <c r="U8" s="265">
        <f>SUM(Kecamatan!V9:V13)</f>
        <v>9.91788E7</v>
      </c>
      <c r="V8" s="265">
        <f>SUM(Kecamatan!W9:W13)</f>
        <v>0.0</v>
      </c>
      <c r="W8" s="265">
        <f>SUM(Kecamatan!X9:X13)</f>
        <v>4.39036495E8</v>
      </c>
      <c r="X8" s="265">
        <f>SUM(Kecamatan!Y9:Y13)</f>
        <v>1.745431755E9</v>
      </c>
      <c r="Y8" s="265">
        <f>SUM(Kecamatan!Z9:Z13)</f>
        <v>3.05987749492E9</v>
      </c>
      <c r="Z8" s="266">
        <f>Y8/J8</f>
        <v>0.6367701506351421</v>
      </c>
      <c r="AA8" s="266">
        <f>J8/I8</f>
        <v>0.08810665896096243</v>
      </c>
      <c r="AB8" s="266">
        <f>X8/J8</f>
        <v>0.3632298493648579</v>
      </c>
      <c r="AC8" s="267">
        <f>AB8+Z8</f>
        <v>1.0</v>
      </c>
    </row>
    <row r="9" spans="8:8">
      <c r="A9" s="260">
        <v>2.0</v>
      </c>
      <c r="B9" s="260">
        <v>4.0</v>
      </c>
      <c r="C9" s="260" t="s">
        <v>752</v>
      </c>
      <c r="D9" s="261" t="s">
        <v>57</v>
      </c>
      <c r="E9" s="262" t="s">
        <v>754</v>
      </c>
      <c r="F9" s="263" t="s">
        <v>102</v>
      </c>
      <c r="G9" s="264">
        <v>10.0</v>
      </c>
      <c r="H9" s="264">
        <v>133.0</v>
      </c>
      <c r="I9" s="265">
        <f>SUM(Kecamatan!J14:J23)</f>
        <v>1.24114971E11</v>
      </c>
      <c r="J9" s="265">
        <f>SUM(Kecamatan!K14:K23)</f>
        <v>1.4645732658029999E10</v>
      </c>
      <c r="K9" s="265">
        <f>SUM(Kecamatan!L14:L23)</f>
        <v>5.2904525E8</v>
      </c>
      <c r="L9" s="265">
        <f>SUM(Kecamatan!M14:M23)</f>
        <v>1.960905E8</v>
      </c>
      <c r="M9" s="265">
        <f>SUM(Kecamatan!N14:N23)</f>
        <v>7.0684125E7</v>
      </c>
      <c r="N9" s="265">
        <f>SUM(Kecamatan!O14:O23)</f>
        <v>3.490392E8</v>
      </c>
      <c r="O9" s="265">
        <f>SUM(Kecamatan!P14:P23)</f>
        <v>1.68539E8</v>
      </c>
      <c r="P9" s="265">
        <f>SUM(Kecamatan!Q14:Q23)</f>
        <v>4.536225E8</v>
      </c>
      <c r="Q9" s="265">
        <f>SUM(Kecamatan!R14:R23)</f>
        <v>0.0</v>
      </c>
      <c r="R9" s="265">
        <f>SUM(Kecamatan!S14:S23)</f>
        <v>9.35145E7</v>
      </c>
      <c r="S9" s="265">
        <f>SUM(Kecamatan!T14:T23)</f>
        <v>3.341048E8</v>
      </c>
      <c r="T9" s="265">
        <f>SUM(Kecamatan!U14:U23)</f>
        <v>7412500.0</v>
      </c>
      <c r="U9" s="265">
        <f>SUM(Kecamatan!V14:V23)</f>
        <v>1.901035E8</v>
      </c>
      <c r="V9" s="265">
        <f>SUM(Kecamatan!W14:W23)</f>
        <v>3.000285E8</v>
      </c>
      <c r="W9" s="265">
        <f>SUM(Kecamatan!X14:X23)</f>
        <v>3.476351E8</v>
      </c>
      <c r="X9" s="265">
        <f>SUM(Kecamatan!Y14:Y23)</f>
        <v>3.071681975E9</v>
      </c>
      <c r="Y9" s="265">
        <f>SUM(Kecamatan!Z14:Z23)</f>
        <v>1.1574050683029999E10</v>
      </c>
      <c r="Z9" s="266">
        <f t="shared" si="0" ref="Z9:Z17">Y9/J9</f>
        <v>0.7902677833385242</v>
      </c>
      <c r="AA9" s="266">
        <f t="shared" si="1" ref="AA9:AA17">J9/I9</f>
        <v>0.11800133811440039</v>
      </c>
      <c r="AB9" s="266">
        <f t="shared" si="2" ref="AB9:AB16">X9/J9</f>
        <v>0.20973221666147582</v>
      </c>
      <c r="AC9" s="267">
        <f t="shared" si="3" ref="AC9:AC17">AB9+Z9</f>
        <v>1.0</v>
      </c>
    </row>
    <row r="10" spans="8:8">
      <c r="A10" s="260">
        <v>3.0</v>
      </c>
      <c r="B10" s="260">
        <v>4.0</v>
      </c>
      <c r="C10" s="260" t="s">
        <v>752</v>
      </c>
      <c r="D10" s="261" t="s">
        <v>57</v>
      </c>
      <c r="E10" s="262" t="s">
        <v>755</v>
      </c>
      <c r="F10" s="263" t="s">
        <v>235</v>
      </c>
      <c r="G10" s="264">
        <v>5.0</v>
      </c>
      <c r="H10" s="264">
        <v>46.0</v>
      </c>
      <c r="I10" s="265">
        <f>SUM(Kecamatan!J24:J28)</f>
        <v>5.8486546E10</v>
      </c>
      <c r="J10" s="265">
        <f>SUM(Kecamatan!K24:K28)</f>
        <v>9.10112399657E9</v>
      </c>
      <c r="K10" s="265">
        <f>SUM(Kecamatan!L24:L28)</f>
        <v>1.2394375E8</v>
      </c>
      <c r="L10" s="265">
        <f>SUM(Kecamatan!M24:M28)</f>
        <v>0.0</v>
      </c>
      <c r="M10" s="265">
        <f>SUM(Kecamatan!N24:N28)</f>
        <v>0.0</v>
      </c>
      <c r="N10" s="265">
        <f>SUM(Kecamatan!O24:O28)</f>
        <v>0.0</v>
      </c>
      <c r="O10" s="265">
        <f>SUM(Kecamatan!P24:P28)</f>
        <v>0.0</v>
      </c>
      <c r="P10" s="265">
        <f>SUM(Kecamatan!Q24:Q28)</f>
        <v>0.0</v>
      </c>
      <c r="Q10" s="265">
        <f>SUM(Kecamatan!R24:R28)</f>
        <v>0.0</v>
      </c>
      <c r="R10" s="265">
        <f>SUM(Kecamatan!S24:S28)</f>
        <v>0.0</v>
      </c>
      <c r="S10" s="265">
        <f>SUM(Kecamatan!T24:T28)</f>
        <v>0.0</v>
      </c>
      <c r="T10" s="265">
        <f>SUM(Kecamatan!U24:U28)</f>
        <v>0.0</v>
      </c>
      <c r="U10" s="265">
        <f>SUM(Kecamatan!V24:V28)</f>
        <v>0.0</v>
      </c>
      <c r="V10" s="265">
        <f>SUM(Kecamatan!W24:W28)</f>
        <v>0.0</v>
      </c>
      <c r="W10" s="265">
        <f>SUM(Kecamatan!X24:X28)</f>
        <v>2.475206435E9</v>
      </c>
      <c r="X10" s="265">
        <f>SUM(Kecamatan!Y24:Y28)</f>
        <v>2.599150185E9</v>
      </c>
      <c r="Y10" s="265">
        <f>SUM(Kecamatan!Z24:Z28)</f>
        <v>6.501973811570001E9</v>
      </c>
      <c r="Z10" s="266">
        <f t="shared" si="0"/>
        <v>0.7144143749739529</v>
      </c>
      <c r="AA10" s="266">
        <f t="shared" si="1"/>
        <v>0.15561055694022347</v>
      </c>
      <c r="AB10" s="266">
        <f t="shared" si="2"/>
        <v>0.2855856250260472</v>
      </c>
      <c r="AC10" s="267">
        <f t="shared" si="3"/>
        <v>1.0</v>
      </c>
    </row>
    <row r="11" spans="8:8">
      <c r="A11" s="260">
        <v>4.0</v>
      </c>
      <c r="B11" s="260">
        <v>4.0</v>
      </c>
      <c r="C11" s="260" t="s">
        <v>752</v>
      </c>
      <c r="D11" s="261" t="s">
        <v>57</v>
      </c>
      <c r="E11" s="262" t="s">
        <v>756</v>
      </c>
      <c r="F11" s="263" t="s">
        <v>284</v>
      </c>
      <c r="G11" s="264">
        <v>7.0</v>
      </c>
      <c r="H11" s="264">
        <v>64.0</v>
      </c>
      <c r="I11" s="265">
        <f>SUM(Kecamatan!J29:J35)</f>
        <v>6.5196455E10</v>
      </c>
      <c r="J11" s="265">
        <f>SUM(Kecamatan!K29:K35)</f>
        <v>6.118044885700001E9</v>
      </c>
      <c r="K11" s="265">
        <f>SUM(Kecamatan!L29:L35)</f>
        <v>1.739265E8</v>
      </c>
      <c r="L11" s="265">
        <f>SUM(Kecamatan!M29:M35)</f>
        <v>5.39926425E8</v>
      </c>
      <c r="M11" s="265">
        <f>SUM(Kecamatan!N29:N35)</f>
        <v>1.89608E7</v>
      </c>
      <c r="N11" s="265">
        <f>SUM(Kecamatan!O29:O35)</f>
        <v>7.9664601E7</v>
      </c>
      <c r="O11" s="265">
        <f>SUM(Kecamatan!P29:P35)</f>
        <v>4.0902E7</v>
      </c>
      <c r="P11" s="265">
        <f>SUM(Kecamatan!Q29:Q35)</f>
        <v>8.8473474E7</v>
      </c>
      <c r="Q11" s="265">
        <f>SUM(Kecamatan!R29:R35)</f>
        <v>0.0</v>
      </c>
      <c r="R11" s="265">
        <f>SUM(Kecamatan!S29:S35)</f>
        <v>3.9482027E7</v>
      </c>
      <c r="S11" s="265">
        <f>SUM(Kecamatan!T29:T35)</f>
        <v>3.76139383E8</v>
      </c>
      <c r="T11" s="265">
        <f>SUM(Kecamatan!U29:U35)</f>
        <v>0.0</v>
      </c>
      <c r="U11" s="265">
        <f>SUM(Kecamatan!V29:V35)</f>
        <v>300000.0</v>
      </c>
      <c r="V11" s="265">
        <f>SUM(Kecamatan!W29:W35)</f>
        <v>2.841279E8</v>
      </c>
      <c r="W11" s="265">
        <f>SUM(Kecamatan!X29:X35)</f>
        <v>1.2921737E8</v>
      </c>
      <c r="X11" s="265">
        <f>SUM(K11:W11)</f>
        <v>1.77112048E9</v>
      </c>
      <c r="Y11" s="265">
        <f>SUM(Kecamatan!Z29:Z35)</f>
        <v>4.3469244057E9</v>
      </c>
      <c r="Z11" s="266">
        <f t="shared" si="0"/>
        <v>0.7105087469790021</v>
      </c>
      <c r="AA11" s="266">
        <f t="shared" si="1"/>
        <v>0.09384014645734957</v>
      </c>
      <c r="AB11" s="266">
        <f t="shared" si="2"/>
        <v>0.2894912530209977</v>
      </c>
      <c r="AC11" s="267">
        <f t="shared" si="3"/>
        <v>1.0</v>
      </c>
    </row>
    <row r="12" spans="8:8">
      <c r="A12" s="260">
        <v>5.0</v>
      </c>
      <c r="B12" s="260">
        <v>4.0</v>
      </c>
      <c r="C12" s="260" t="s">
        <v>752</v>
      </c>
      <c r="D12" s="261" t="s">
        <v>57</v>
      </c>
      <c r="E12" s="262" t="s">
        <v>757</v>
      </c>
      <c r="F12" s="263" t="s">
        <v>348</v>
      </c>
      <c r="G12" s="264">
        <v>4.0</v>
      </c>
      <c r="H12" s="264">
        <v>53.0</v>
      </c>
      <c r="I12" s="265">
        <f>SUM(Kecamatan!J36:J39)</f>
        <v>5.5854813E10</v>
      </c>
      <c r="J12" s="265">
        <f>SUM(Kecamatan!K36:K39)</f>
        <v>6.053472904E9</v>
      </c>
      <c r="K12" s="265">
        <f>SUM(Kecamatan!L36:L39)</f>
        <v>2.3751125E7</v>
      </c>
      <c r="L12" s="265">
        <f>SUM(Kecamatan!M36:M39)</f>
        <v>9.068E7</v>
      </c>
      <c r="M12" s="265">
        <f>SUM(Kecamatan!N36:N39)</f>
        <v>3.9042E7</v>
      </c>
      <c r="N12" s="265">
        <f>SUM(Kecamatan!O36:O39)</f>
        <v>9.16354E7</v>
      </c>
      <c r="O12" s="265">
        <f>SUM(Kecamatan!P36:P39)</f>
        <v>5.972E7</v>
      </c>
      <c r="P12" s="265">
        <f>SUM(Kecamatan!Q36:Q39)</f>
        <v>6.034E7</v>
      </c>
      <c r="Q12" s="265">
        <f>SUM(Kecamatan!R36:R39)</f>
        <v>0.0</v>
      </c>
      <c r="R12" s="265">
        <f>SUM(Kecamatan!S36:S39)</f>
        <v>1.1404E7</v>
      </c>
      <c r="S12" s="265">
        <f>SUM(Kecamatan!T36:T39)</f>
        <v>2.01391E8</v>
      </c>
      <c r="T12" s="265">
        <f>SUM(Kecamatan!U36:U39)</f>
        <v>0.0</v>
      </c>
      <c r="U12" s="265">
        <f>SUM(Kecamatan!V36:V39)</f>
        <v>3.339E7</v>
      </c>
      <c r="V12" s="265">
        <f>SUM(Kecamatan!W36:W39)</f>
        <v>0.0</v>
      </c>
      <c r="W12" s="265">
        <f>SUM(Kecamatan!X36:X39)</f>
        <v>7.47966E7</v>
      </c>
      <c r="X12" s="265">
        <f>SUM(Kecamatan!Y36:Y39)</f>
        <v>6.86150125E8</v>
      </c>
      <c r="Y12" s="265">
        <f>SUM(Kecamatan!Z36:Z39)</f>
        <v>5.367322779E9</v>
      </c>
      <c r="Z12" s="266">
        <f t="shared" si="0"/>
        <v>0.8866518218745792</v>
      </c>
      <c r="AA12" s="266">
        <f t="shared" si="1"/>
        <v>0.10837871579661362</v>
      </c>
      <c r="AB12" s="266">
        <f t="shared" si="2"/>
        <v>0.11334817812542075</v>
      </c>
      <c r="AC12" s="267">
        <f t="shared" si="3"/>
        <v>1.0</v>
      </c>
    </row>
    <row r="13" spans="8:8">
      <c r="A13" s="260">
        <v>6.0</v>
      </c>
      <c r="B13" s="260">
        <v>4.0</v>
      </c>
      <c r="C13" s="260" t="s">
        <v>752</v>
      </c>
      <c r="D13" s="261" t="s">
        <v>57</v>
      </c>
      <c r="E13" s="262" t="s">
        <v>758</v>
      </c>
      <c r="F13" s="263" t="s">
        <v>214</v>
      </c>
      <c r="G13" s="264">
        <v>4.0</v>
      </c>
      <c r="H13" s="264">
        <v>68.0</v>
      </c>
      <c r="I13" s="265">
        <f>SUM(Kecamatan!J40:J43)</f>
        <v>6.5113263E10</v>
      </c>
      <c r="J13" s="265">
        <f>SUM(Kecamatan!K40:K43)</f>
        <v>5.908069752940001E9</v>
      </c>
      <c r="K13" s="265">
        <f>SUM(Kecamatan!L40:L43)</f>
        <v>3.733199E7</v>
      </c>
      <c r="L13" s="265">
        <f>SUM(Kecamatan!M40:M43)</f>
        <v>7.71317E7</v>
      </c>
      <c r="M13" s="265">
        <f>SUM(Kecamatan!N40:N43)</f>
        <v>3.6056E7</v>
      </c>
      <c r="N13" s="265">
        <f>SUM(Kecamatan!O40:O43)</f>
        <v>2.74222143E8</v>
      </c>
      <c r="O13" s="265">
        <f>SUM(Kecamatan!P40:P43)</f>
        <v>6.3931E7</v>
      </c>
      <c r="P13" s="265">
        <f>SUM(Kecamatan!Q40:Q43)</f>
        <v>6.043555E8</v>
      </c>
      <c r="Q13" s="265">
        <f>SUM(Kecamatan!R40:R43)</f>
        <v>0.0</v>
      </c>
      <c r="R13" s="265">
        <f>SUM(Kecamatan!S40:S43)</f>
        <v>5.69335E7</v>
      </c>
      <c r="S13" s="265">
        <f>SUM(Kecamatan!T40:T43)</f>
        <v>1.36607E7</v>
      </c>
      <c r="T13" s="265">
        <f>SUM(Kecamatan!U40:U43)</f>
        <v>0.0</v>
      </c>
      <c r="U13" s="265">
        <f>SUM(Kecamatan!V40:V43)</f>
        <v>4.806625E7</v>
      </c>
      <c r="V13" s="265">
        <f>SUM(Kecamatan!W40:W43)</f>
        <v>1.581424E8</v>
      </c>
      <c r="W13" s="265">
        <f>SUM(Kecamatan!X40:X43)</f>
        <v>3.09349475E8</v>
      </c>
      <c r="X13" s="265">
        <f>SUM(Kecamatan!Y40:Y43)</f>
        <v>1.679180658E9</v>
      </c>
      <c r="Y13" s="265">
        <f>SUM(Kecamatan!Z40:Z43)</f>
        <v>4.22888909494E9</v>
      </c>
      <c r="Z13" s="266">
        <f t="shared" si="0"/>
        <v>0.7157818495347996</v>
      </c>
      <c r="AA13" s="266">
        <f t="shared" si="1"/>
        <v>0.09073527390172414</v>
      </c>
      <c r="AB13" s="266">
        <f t="shared" si="2"/>
        <v>0.2842181504652003</v>
      </c>
      <c r="AC13" s="267">
        <f t="shared" si="3"/>
        <v>1.0</v>
      </c>
    </row>
    <row r="14" spans="8:8">
      <c r="A14" s="260">
        <v>7.0</v>
      </c>
      <c r="B14" s="260">
        <v>4.0</v>
      </c>
      <c r="C14" s="260" t="s">
        <v>752</v>
      </c>
      <c r="D14" s="261" t="s">
        <v>57</v>
      </c>
      <c r="E14" s="262" t="s">
        <v>759</v>
      </c>
      <c r="F14" s="263" t="s">
        <v>463</v>
      </c>
      <c r="G14" s="264">
        <v>8.0</v>
      </c>
      <c r="H14" s="264">
        <v>75.0</v>
      </c>
      <c r="I14" s="265">
        <f>SUM(Kecamatan!J44:J51)</f>
        <v>8.5289248E10</v>
      </c>
      <c r="J14" s="265">
        <f>SUM(Kecamatan!K44:K51)</f>
        <v>7.98261437567E9</v>
      </c>
      <c r="K14" s="265">
        <f>SUM(Kecamatan!L44:L51)</f>
        <v>6.78255E7</v>
      </c>
      <c r="L14" s="265">
        <f>SUM(Kecamatan!M44:M51)</f>
        <v>3.75668E8</v>
      </c>
      <c r="M14" s="265">
        <f>SUM(Kecamatan!N44:N51)</f>
        <v>1.118E7</v>
      </c>
      <c r="N14" s="265">
        <f>SUM(Kecamatan!O44:O51)</f>
        <v>5.22273E7</v>
      </c>
      <c r="O14" s="265">
        <f>SUM(Kecamatan!P44:P51)</f>
        <v>1.7888625E8</v>
      </c>
      <c r="P14" s="265">
        <f>SUM(Kecamatan!Q44:Q51)</f>
        <v>6.3896E7</v>
      </c>
      <c r="Q14" s="265">
        <f>SUM(Kecamatan!R44:R51)</f>
        <v>0.0</v>
      </c>
      <c r="R14" s="265">
        <f>SUM(Kecamatan!S44:S51)</f>
        <v>8733000.0</v>
      </c>
      <c r="S14" s="265">
        <f>SUM(Kecamatan!T44:T51)</f>
        <v>6.0899E7</v>
      </c>
      <c r="T14" s="265">
        <f>SUM(Kecamatan!U44:U51)</f>
        <v>0.0</v>
      </c>
      <c r="U14" s="265">
        <f>SUM(Kecamatan!V44:V51)</f>
        <v>4.53535E7</v>
      </c>
      <c r="V14" s="265">
        <f>SUM(Kecamatan!W44:W51)</f>
        <v>7605000.0</v>
      </c>
      <c r="W14" s="265">
        <f>SUM(Kecamatan!X44:X51)</f>
        <v>6.72090293E8</v>
      </c>
      <c r="X14" s="265">
        <f>SUM(Kecamatan!Y44:Y51)</f>
        <v>1.544363843E9</v>
      </c>
      <c r="Y14" s="265">
        <f>SUM(Kecamatan!Z44:Z51)</f>
        <v>6.43825053267E9</v>
      </c>
      <c r="Z14" s="266">
        <f t="shared" si="0"/>
        <v>0.8065340788968804</v>
      </c>
      <c r="AA14" s="266">
        <f t="shared" si="1"/>
        <v>0.09359461553313261</v>
      </c>
      <c r="AB14" s="266">
        <f t="shared" si="2"/>
        <v>0.19346592110311953</v>
      </c>
      <c r="AC14" s="267">
        <f t="shared" si="3"/>
        <v>1.0</v>
      </c>
    </row>
    <row r="15" spans="8:8">
      <c r="A15" s="260">
        <v>8.0</v>
      </c>
      <c r="B15" s="260">
        <v>4.0</v>
      </c>
      <c r="C15" s="260" t="s">
        <v>752</v>
      </c>
      <c r="D15" s="261" t="s">
        <v>57</v>
      </c>
      <c r="E15" s="262" t="s">
        <v>760</v>
      </c>
      <c r="F15" s="263" t="s">
        <v>537</v>
      </c>
      <c r="G15" s="264">
        <v>9.0</v>
      </c>
      <c r="H15" s="264">
        <v>129.0</v>
      </c>
      <c r="I15" s="265">
        <f>SUM(Kecamatan!J52:J60)</f>
        <v>1.30380171E11</v>
      </c>
      <c r="J15" s="265">
        <f>SUM(Kecamatan!K52:K60)</f>
        <v>1.229980965074E10</v>
      </c>
      <c r="K15" s="265">
        <f>SUM(Kecamatan!L52:L60)</f>
        <v>5.8936735E8</v>
      </c>
      <c r="L15" s="265">
        <f>SUM(Kecamatan!M52:M60)</f>
        <v>5.17819025E8</v>
      </c>
      <c r="M15" s="265">
        <f>SUM(Kecamatan!N52:N60)</f>
        <v>1.101516E8</v>
      </c>
      <c r="N15" s="265">
        <f>SUM(Kecamatan!O52:O60)</f>
        <v>8200000.0</v>
      </c>
      <c r="O15" s="265">
        <f>SUM(Kecamatan!P52:P60)</f>
        <v>2.87616051E8</v>
      </c>
      <c r="P15" s="265">
        <f>SUM(Kecamatan!Q52:Q60)</f>
        <v>2.1024E7</v>
      </c>
      <c r="Q15" s="265">
        <f>SUM(Kecamatan!R52:R60)</f>
        <v>5.6388397E8</v>
      </c>
      <c r="R15" s="265">
        <f>SUM(Kecamatan!S52:S60)</f>
        <v>7452800.0</v>
      </c>
      <c r="S15" s="265">
        <f>SUM(Kecamatan!T52:T60)</f>
        <v>4.601215E7</v>
      </c>
      <c r="T15" s="265">
        <f>SUM(Kecamatan!U52:U60)</f>
        <v>0.0</v>
      </c>
      <c r="U15" s="265">
        <f>SUM(Kecamatan!V52:V60)</f>
        <v>1.6112412E8</v>
      </c>
      <c r="V15" s="265">
        <f>SUM(Kecamatan!W52:W60)</f>
        <v>1.609339E8</v>
      </c>
      <c r="W15" s="265">
        <f>SUM(Kecamatan!X52:X60)</f>
        <v>4.8053693034000003E8</v>
      </c>
      <c r="X15" s="265">
        <f>SUM(Kecamatan!Y52:Y60)</f>
        <v>2.95412189634E9</v>
      </c>
      <c r="Y15" s="265">
        <f>SUM(Kecamatan!Z52:Z60)</f>
        <v>9.3456877544E9</v>
      </c>
      <c r="Z15" s="266">
        <f t="shared" si="0"/>
        <v>0.7598237712432997</v>
      </c>
      <c r="AA15" s="266">
        <f t="shared" si="1"/>
        <v>0.09433803895486531</v>
      </c>
      <c r="AB15" s="266">
        <f t="shared" si="2"/>
        <v>0.2401762287567003</v>
      </c>
      <c r="AC15" s="267">
        <f t="shared" si="3"/>
        <v>1.0</v>
      </c>
    </row>
    <row r="16" spans="8:8">
      <c r="A16" s="268">
        <v>9.0</v>
      </c>
      <c r="B16" s="268">
        <v>4.0</v>
      </c>
      <c r="C16" s="268" t="s">
        <v>752</v>
      </c>
      <c r="D16" s="269" t="s">
        <v>57</v>
      </c>
      <c r="E16" s="270" t="s">
        <v>761</v>
      </c>
      <c r="F16" s="263" t="s">
        <v>762</v>
      </c>
      <c r="G16" s="264">
        <v>4.0</v>
      </c>
      <c r="H16" s="264">
        <v>27.0</v>
      </c>
      <c r="I16" s="265">
        <f>SUM(Kecamatan!J61:J64)</f>
        <v>4.0148467E10</v>
      </c>
      <c r="J16" s="265">
        <f>SUM(Kecamatan!K61:K64)</f>
        <v>5.39240212923E9</v>
      </c>
      <c r="K16" s="265">
        <f>SUM(Kecamatan!L61:L64)</f>
        <v>2.372E7</v>
      </c>
      <c r="L16" s="265">
        <f>SUM(Kecamatan!M61:M64)</f>
        <v>1.74763E8</v>
      </c>
      <c r="M16" s="265">
        <f>SUM(Kecamatan!N61:N64)</f>
        <v>6.9281E7</v>
      </c>
      <c r="N16" s="265">
        <f>SUM(Kecamatan!O61:O64)</f>
        <v>3.51802125E8</v>
      </c>
      <c r="O16" s="265">
        <f>SUM(Kecamatan!P61:P64)</f>
        <v>8.054686E8</v>
      </c>
      <c r="P16" s="265">
        <f>SUM(Kecamatan!Q61:Q64)</f>
        <v>1.931238E8</v>
      </c>
      <c r="Q16" s="265">
        <f>SUM(Kecamatan!R61:R64)</f>
        <v>0.0</v>
      </c>
      <c r="R16" s="265">
        <f>SUM(Kecamatan!S61:S64)</f>
        <v>4.115925E7</v>
      </c>
      <c r="S16" s="265">
        <f>SUM(Kecamatan!T61:T64)</f>
        <v>3375000.0</v>
      </c>
      <c r="T16" s="265">
        <f>SUM(Kecamatan!U61:U64)</f>
        <v>0.0</v>
      </c>
      <c r="U16" s="265">
        <f>SUM(Kecamatan!V61:V64)</f>
        <v>1.4E7</v>
      </c>
      <c r="V16" s="265">
        <f>SUM(Kecamatan!W61:W64)</f>
        <v>0.0</v>
      </c>
      <c r="W16" s="265">
        <f>SUM(Kecamatan!X61:X64)</f>
        <v>2.86562975E8</v>
      </c>
      <c r="X16" s="265">
        <f>SUM(Kecamatan!Y61:Y64)</f>
        <v>1.49023575E9</v>
      </c>
      <c r="Y16" s="265">
        <f>SUM(Kecamatan!Z61:Z64)</f>
        <v>3.90216637923E9</v>
      </c>
      <c r="Z16" s="266">
        <f t="shared" si="0"/>
        <v>0.7236415767433139</v>
      </c>
      <c r="AA16" s="266">
        <f t="shared" si="1"/>
        <v>0.13431153247345656</v>
      </c>
      <c r="AB16" s="266">
        <f t="shared" si="2"/>
        <v>0.2763584232566862</v>
      </c>
      <c r="AC16" s="267">
        <f t="shared" si="3"/>
        <v>1.0</v>
      </c>
    </row>
    <row r="17" spans="8:8" s="78" ht="15.0" customFormat="1">
      <c r="A17" s="234"/>
      <c r="B17" s="234"/>
      <c r="C17" s="234"/>
      <c r="D17" s="234"/>
      <c r="E17" s="234"/>
      <c r="F17" s="234"/>
      <c r="G17" s="234"/>
      <c r="H17" s="234"/>
      <c r="I17" s="271">
        <f>SUM(I8:I16)</f>
        <v>6.79123617E11</v>
      </c>
      <c r="J17" s="271">
        <f t="shared" si="4" ref="J17:X17">SUM(J8:J16)</f>
        <v>7.23065796028E10</v>
      </c>
      <c r="K17" s="271">
        <f t="shared" si="4"/>
        <v>1.762589465E9</v>
      </c>
      <c r="L17" s="271">
        <f t="shared" si="4"/>
        <v>2.52481465E9</v>
      </c>
      <c r="M17" s="271">
        <f t="shared" si="4"/>
        <v>3.65607525E8</v>
      </c>
      <c r="N17" s="271">
        <f t="shared" si="4"/>
        <v>1.364179369E9</v>
      </c>
      <c r="O17" s="271">
        <f t="shared" si="4"/>
        <v>1.669885151E9</v>
      </c>
      <c r="P17" s="271">
        <f t="shared" si="4"/>
        <v>1.654419884E9</v>
      </c>
      <c r="Q17" s="271">
        <f t="shared" si="4"/>
        <v>5.6784397E8</v>
      </c>
      <c r="R17" s="271">
        <f t="shared" si="4"/>
        <v>3.08744077E8</v>
      </c>
      <c r="S17" s="271">
        <f t="shared" si="4"/>
        <v>1.037782033E9</v>
      </c>
      <c r="T17" s="271">
        <f t="shared" si="4"/>
        <v>9942500.0</v>
      </c>
      <c r="U17" s="271">
        <f t="shared" si="4"/>
        <v>5.9151617E8</v>
      </c>
      <c r="V17" s="271">
        <f t="shared" si="4"/>
        <v>9.108377E8</v>
      </c>
      <c r="W17" s="271">
        <f t="shared" si="4"/>
        <v>5.21443167334E9</v>
      </c>
      <c r="X17" s="271">
        <f t="shared" si="4"/>
        <v>1.754143666734E10</v>
      </c>
      <c r="Y17" s="271">
        <f>SUM(Y8:Y16)</f>
        <v>5.476514293546001E10</v>
      </c>
      <c r="Z17" s="272">
        <f t="shared" si="0"/>
        <v>0.757401929897667</v>
      </c>
      <c r="AA17" s="272">
        <f t="shared" si="1"/>
        <v>0.10647042422440156</v>
      </c>
      <c r="AB17" s="272">
        <f>X17/I17</f>
        <v>0.02582951943981651</v>
      </c>
      <c r="AC17" s="273">
        <f t="shared" si="3"/>
        <v>0.7832314493374835</v>
      </c>
    </row>
    <row r="18" spans="8:8">
      <c r="A18" s="76"/>
      <c r="B18" s="76"/>
      <c r="C18" s="76"/>
      <c r="D18" s="76"/>
      <c r="E18" s="76"/>
      <c r="F18" s="76"/>
      <c r="G18" s="76"/>
      <c r="H18" s="76"/>
      <c r="I18" s="77"/>
      <c r="J18" s="274">
        <f>J17/I17</f>
        <v>0.10647042422440156</v>
      </c>
      <c r="K18" s="77"/>
      <c r="L18" s="76"/>
      <c r="M18" s="77"/>
      <c r="N18" s="76"/>
      <c r="O18" s="77"/>
      <c r="P18" s="76"/>
      <c r="Q18" s="77"/>
      <c r="R18" s="76"/>
      <c r="S18" s="77"/>
      <c r="T18" s="77"/>
      <c r="U18" s="77"/>
      <c r="V18" s="76"/>
      <c r="W18" s="76"/>
      <c r="X18" s="76"/>
      <c r="Y18" s="275"/>
      <c r="Z18" s="76"/>
      <c r="AA18" s="76"/>
      <c r="AB18" s="76"/>
      <c r="AC18" s="76"/>
    </row>
    <row r="19" spans="8:8">
      <c r="A19" s="76"/>
      <c r="B19" s="76"/>
      <c r="C19" s="76"/>
      <c r="D19" s="76"/>
      <c r="E19" s="76"/>
      <c r="F19" s="76"/>
      <c r="G19" s="76"/>
      <c r="H19" s="76"/>
      <c r="I19" s="77"/>
      <c r="J19" s="76"/>
      <c r="K19" s="77"/>
      <c r="L19" s="76"/>
      <c r="M19" s="77"/>
      <c r="N19" s="76"/>
      <c r="O19" s="77"/>
      <c r="P19" s="76"/>
      <c r="Q19" s="77"/>
      <c r="R19" s="76"/>
      <c r="S19" s="77"/>
      <c r="T19" s="77"/>
      <c r="U19" s="77"/>
      <c r="V19" s="76"/>
      <c r="W19" s="76"/>
      <c r="X19" s="76"/>
      <c r="Y19" s="76"/>
      <c r="Z19" s="76"/>
      <c r="AA19" s="76"/>
      <c r="AB19" s="76"/>
      <c r="AC19" s="76"/>
    </row>
    <row r="20" spans="8:8">
      <c r="A20" s="241" t="s">
        <v>32</v>
      </c>
      <c r="L20" s="76"/>
      <c r="M20" s="77"/>
      <c r="N20" s="76"/>
      <c r="O20" s="77"/>
      <c r="P20" s="76"/>
      <c r="Q20" s="77"/>
      <c r="R20" s="76"/>
      <c r="S20" s="77"/>
      <c r="T20" s="77"/>
      <c r="U20" s="77"/>
      <c r="V20" s="76"/>
      <c r="W20" s="76"/>
      <c r="X20" s="76"/>
      <c r="Y20" s="76"/>
      <c r="Z20" s="76"/>
      <c r="AA20" s="76"/>
      <c r="AB20" s="76"/>
      <c r="AC20" s="76"/>
    </row>
    <row r="21" spans="8:8">
      <c r="B21" s="163" t="s">
        <v>40</v>
      </c>
      <c r="C21" t="s">
        <v>31</v>
      </c>
      <c r="L21" s="76"/>
      <c r="M21" s="77"/>
      <c r="N21" s="76"/>
      <c r="O21" s="77"/>
      <c r="P21" s="76"/>
      <c r="Q21" s="77"/>
      <c r="R21" s="76"/>
      <c r="S21" s="77"/>
      <c r="T21" s="77"/>
      <c r="U21" s="77"/>
      <c r="V21" s="76"/>
      <c r="W21" s="76"/>
      <c r="X21" s="76"/>
      <c r="Y21" s="76"/>
      <c r="Z21" s="76"/>
      <c r="AA21" s="76"/>
      <c r="AB21" s="76"/>
      <c r="AC21" s="76"/>
    </row>
    <row r="22" spans="8:8">
      <c r="B22">
        <v>9.0</v>
      </c>
      <c r="C22" t="s">
        <v>41</v>
      </c>
      <c r="L22" s="76"/>
      <c r="M22" s="77"/>
      <c r="N22" s="76"/>
      <c r="O22" s="77"/>
      <c r="P22" s="76"/>
      <c r="Q22" s="77"/>
      <c r="R22" s="76"/>
      <c r="S22" s="77"/>
      <c r="T22" s="77"/>
      <c r="U22" s="77"/>
      <c r="V22" s="76"/>
      <c r="W22" s="76"/>
      <c r="X22" s="76"/>
      <c r="Y22" s="76"/>
      <c r="Z22" s="76"/>
      <c r="AA22" s="76"/>
      <c r="AB22" s="76"/>
      <c r="AC22" s="76"/>
    </row>
    <row r="23" spans="8:8">
      <c r="B23">
        <v>10.0</v>
      </c>
      <c r="C23" t="s">
        <v>42</v>
      </c>
      <c r="L23" s="76"/>
      <c r="M23" s="77"/>
      <c r="N23" s="76"/>
      <c r="O23" s="77"/>
      <c r="P23" s="76"/>
      <c r="Q23" s="77"/>
      <c r="R23" s="76"/>
      <c r="S23" s="77"/>
      <c r="T23" s="77"/>
      <c r="U23" s="77"/>
      <c r="V23" s="76"/>
      <c r="W23" s="76"/>
      <c r="X23" s="76"/>
      <c r="Y23" s="76"/>
      <c r="Z23" s="76"/>
      <c r="AA23" s="76"/>
      <c r="AB23" s="76"/>
      <c r="AC23" s="76"/>
    </row>
    <row r="24" spans="8:8">
      <c r="B24" s="163" t="s">
        <v>55</v>
      </c>
      <c r="C24" t="s">
        <v>43</v>
      </c>
      <c r="L24" s="76"/>
      <c r="M24" s="77"/>
      <c r="N24" s="76"/>
      <c r="O24" s="77"/>
      <c r="P24" s="76"/>
      <c r="Q24" s="77"/>
      <c r="R24" s="76"/>
      <c r="S24" s="77"/>
      <c r="T24" s="77"/>
      <c r="U24" s="77"/>
      <c r="V24" s="76"/>
      <c r="W24" s="76"/>
      <c r="X24" s="76"/>
      <c r="Y24" s="76"/>
      <c r="Z24" s="76"/>
      <c r="AA24" s="76"/>
      <c r="AB24" s="76"/>
      <c r="AC24" s="76"/>
    </row>
    <row r="25" spans="8:8">
      <c r="B25">
        <v>24.0</v>
      </c>
      <c r="C25" t="s">
        <v>44</v>
      </c>
      <c r="L25" s="76"/>
      <c r="M25" s="77"/>
      <c r="N25" s="76"/>
      <c r="O25" s="77"/>
      <c r="P25" s="76"/>
      <c r="Q25" s="77"/>
      <c r="R25" s="76"/>
      <c r="S25" s="77"/>
      <c r="T25" s="77"/>
      <c r="U25" s="77"/>
      <c r="V25" s="76"/>
      <c r="W25" s="76"/>
      <c r="X25" s="76"/>
      <c r="Y25" s="76"/>
      <c r="Z25" s="76"/>
      <c r="AA25" s="76"/>
      <c r="AB25" s="76"/>
      <c r="AC25" s="76"/>
    </row>
    <row r="26" spans="8:8">
      <c r="A26" s="76"/>
      <c r="B26" s="76"/>
      <c r="C26" s="76"/>
      <c r="D26" s="76"/>
      <c r="E26" s="76"/>
      <c r="F26" s="76"/>
      <c r="G26" s="76"/>
      <c r="H26" s="76"/>
      <c r="I26" s="77"/>
      <c r="J26" s="76"/>
      <c r="K26" s="77"/>
      <c r="L26" s="76"/>
      <c r="M26" s="77"/>
      <c r="N26" s="76"/>
      <c r="O26" s="77"/>
      <c r="P26" s="76"/>
      <c r="Q26" s="77"/>
      <c r="R26" s="76"/>
      <c r="S26" s="77"/>
      <c r="T26" s="77"/>
      <c r="U26" s="77"/>
      <c r="V26" s="76"/>
      <c r="W26" s="76"/>
      <c r="X26" s="76"/>
      <c r="Y26" s="76"/>
      <c r="Z26" s="76"/>
      <c r="AA26" s="76"/>
      <c r="AB26" s="76"/>
      <c r="AC26" s="76"/>
    </row>
    <row r="27" spans="8:8">
      <c r="A27" s="76"/>
      <c r="B27" s="76"/>
      <c r="C27" s="76"/>
      <c r="D27" s="76"/>
      <c r="E27" s="76"/>
      <c r="F27" s="76"/>
      <c r="G27" s="76"/>
      <c r="H27" s="76"/>
    </row>
    <row r="28" spans="8:8">
      <c r="A28" s="76"/>
      <c r="B28" s="76"/>
      <c r="C28" s="76"/>
      <c r="D28" s="76"/>
      <c r="E28" s="76"/>
      <c r="F28" s="76"/>
      <c r="G28" s="76"/>
      <c r="H28" s="76"/>
    </row>
    <row r="29" spans="8:8">
      <c r="A29" s="76"/>
      <c r="B29" s="76"/>
      <c r="C29" s="76"/>
      <c r="D29" s="76"/>
      <c r="E29" s="76"/>
      <c r="F29" s="76"/>
      <c r="G29" s="76"/>
      <c r="H29" s="76"/>
    </row>
    <row r="30" spans="8:8">
      <c r="A30" s="76"/>
      <c r="B30" s="76"/>
      <c r="C30" s="76"/>
      <c r="D30" s="76"/>
      <c r="E30" s="76"/>
      <c r="F30" s="76"/>
      <c r="G30" s="76"/>
      <c r="H30" s="76"/>
    </row>
    <row r="31" spans="8:8">
      <c r="A31" s="76"/>
      <c r="B31" s="76"/>
      <c r="C31" s="76"/>
      <c r="D31" s="76"/>
      <c r="E31" s="76"/>
      <c r="F31" s="76"/>
      <c r="G31" s="76"/>
      <c r="H31" s="76"/>
    </row>
    <row r="32" spans="8:8">
      <c r="A32" s="76"/>
      <c r="B32" s="76"/>
      <c r="C32" s="76"/>
      <c r="D32" s="76"/>
      <c r="E32" s="76"/>
      <c r="F32" s="76"/>
      <c r="G32" s="76"/>
      <c r="H32" s="76"/>
    </row>
    <row r="33" spans="8:8">
      <c r="A33" s="76"/>
      <c r="B33" s="76"/>
      <c r="C33" s="76"/>
      <c r="D33" s="76"/>
      <c r="E33" s="76"/>
      <c r="F33" s="76"/>
      <c r="G33" s="76"/>
      <c r="H33" s="76"/>
    </row>
    <row r="34" spans="8:8">
      <c r="A34" s="76"/>
      <c r="B34" s="76"/>
      <c r="C34" s="76"/>
      <c r="D34" s="76"/>
      <c r="E34" s="76"/>
      <c r="F34" s="76"/>
      <c r="G34" s="76"/>
      <c r="H34" s="76"/>
    </row>
    <row r="35" spans="8:8">
      <c r="A35" s="76"/>
      <c r="B35" s="76"/>
      <c r="C35" s="76"/>
      <c r="D35" s="76"/>
      <c r="E35" s="76"/>
      <c r="F35" s="76"/>
      <c r="G35" s="76"/>
      <c r="H35" s="76"/>
    </row>
    <row r="37" spans="8:8">
      <c r="A37" s="241"/>
    </row>
    <row r="38" spans="8:8">
      <c r="B38" s="163"/>
    </row>
    <row r="41" spans="8:8">
      <c r="B41" s="163"/>
    </row>
  </sheetData>
  <mergeCells count="29">
    <mergeCell ref="F4:F6"/>
    <mergeCell ref="Q5:Q6"/>
    <mergeCell ref="L5:L6"/>
    <mergeCell ref="M5:M6"/>
    <mergeCell ref="N5:N6"/>
    <mergeCell ref="U5:U6"/>
    <mergeCell ref="A4:A6"/>
    <mergeCell ref="B4:B6"/>
    <mergeCell ref="C4:C6"/>
    <mergeCell ref="D4:D6"/>
    <mergeCell ref="E4:E6"/>
    <mergeCell ref="Y4:Z5"/>
    <mergeCell ref="G4:G6"/>
    <mergeCell ref="AA4:AA6"/>
    <mergeCell ref="AB4:AB6"/>
    <mergeCell ref="AC4:AC6"/>
    <mergeCell ref="H4:H6"/>
    <mergeCell ref="S5:S6"/>
    <mergeCell ref="P5:P6"/>
    <mergeCell ref="O5:O6"/>
    <mergeCell ref="W5:W6"/>
    <mergeCell ref="V5:V6"/>
    <mergeCell ref="T5:T6"/>
    <mergeCell ref="J4:J6"/>
    <mergeCell ref="I5:I6"/>
    <mergeCell ref="K5:K6"/>
    <mergeCell ref="R5:R6"/>
    <mergeCell ref="K4:X4"/>
    <mergeCell ref="X5:X6"/>
  </mergeCells>
  <pageMargins left="0.7" right="0.7" top="0.75" bottom="0.75" header="0.3" footer="0.3"/>
</worksheet>
</file>

<file path=xl/worksheets/sheet5.xml><?xml version="1.0" encoding="utf-8"?>
<worksheet xmlns:r="http://schemas.openxmlformats.org/officeDocument/2006/relationships" xmlns="http://schemas.openxmlformats.org/spreadsheetml/2006/main">
  <dimension ref="A1:AC16"/>
  <sheetViews>
    <sheetView workbookViewId="0" topLeftCell="G1">
      <selection activeCell="J22" sqref="J22"/>
    </sheetView>
  </sheetViews>
  <sheetFormatPr defaultRowHeight="15.0"/>
  <cols>
    <col min="1" max="1" customWidth="1" width="5.0" style="0"/>
    <col min="2" max="2" customWidth="1" width="5.4257812" style="0"/>
    <col min="3" max="3" customWidth="1" width="7.4257812" style="0"/>
    <col min="4" max="4" customWidth="1" width="9.285156" style="0"/>
    <col min="5" max="5" customWidth="1" width="11.285156" style="0"/>
    <col min="6" max="6" customWidth="1" width="10.7109375" style="0"/>
    <col min="7" max="7" customWidth="1" width="8.0" style="0"/>
    <col min="8" max="8" customWidth="1" width="19.140625" style="0"/>
    <col min="9" max="9" customWidth="1" width="18.425781" style="0"/>
    <col min="10" max="11" customWidth="1" width="13.7109375" style="0"/>
    <col min="12" max="12" customWidth="1" width="12.425781" style="0"/>
    <col min="13" max="13" customWidth="1" width="13.7109375" style="0"/>
    <col min="14" max="14" customWidth="1" width="14.0" style="0"/>
    <col min="15" max="15" customWidth="1" width="13.7109375" style="0"/>
    <col min="16" max="17" customWidth="1" width="12.425781" style="0"/>
    <col min="18" max="18" customWidth="1" width="13.7109375" style="0"/>
    <col min="19" max="20" customWidth="1" width="12.425781" style="0"/>
    <col min="21" max="21" customWidth="1" width="14.855469" style="0"/>
    <col min="22" max="22" customWidth="1" width="13.7109375" style="0"/>
    <col min="23" max="23" customWidth="1" width="14.7109375" style="0"/>
    <col min="24" max="24" customWidth="1" width="17.710938" style="0"/>
    <col min="25" max="25" customWidth="1" width="9.425781" style="0"/>
    <col min="27" max="27" customWidth="1" width="10.0" style="0"/>
  </cols>
  <sheetData>
    <row r="2" spans="8:8" ht="21.0">
      <c r="A2" s="1" t="s">
        <v>16</v>
      </c>
    </row>
    <row r="3" spans="8:8" ht="15.75"/>
    <row r="4" spans="8:8" s="19" ht="25.5" customFormat="1" customHeight="1">
      <c r="A4" s="20" t="s">
        <v>2</v>
      </c>
      <c r="B4" s="21" t="s">
        <v>3</v>
      </c>
      <c r="C4" s="21" t="s">
        <v>4</v>
      </c>
      <c r="D4" s="21" t="s">
        <v>5</v>
      </c>
      <c r="E4" s="21" t="s">
        <v>18</v>
      </c>
      <c r="F4" s="21" t="s">
        <v>17</v>
      </c>
      <c r="G4" s="22" t="s">
        <v>1</v>
      </c>
      <c r="H4" s="23" t="s">
        <v>11</v>
      </c>
      <c r="I4" s="176" t="s">
        <v>19</v>
      </c>
      <c r="J4" s="25" t="s">
        <v>13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177"/>
      <c r="X4" s="243" t="s">
        <v>778</v>
      </c>
      <c r="Y4" s="244"/>
      <c r="Z4" s="245" t="s">
        <v>777</v>
      </c>
      <c r="AA4" s="246" t="s">
        <v>780</v>
      </c>
      <c r="AB4" s="247" t="s">
        <v>781</v>
      </c>
    </row>
    <row r="5" spans="8:8" s="19" ht="15.0" customFormat="1" customHeight="1">
      <c r="A5" s="32"/>
      <c r="B5" s="33"/>
      <c r="C5" s="33"/>
      <c r="D5" s="33"/>
      <c r="E5" s="33"/>
      <c r="F5" s="33"/>
      <c r="G5" s="34"/>
      <c r="H5" s="248" t="s">
        <v>12</v>
      </c>
      <c r="I5" s="180"/>
      <c r="J5" s="181" t="s">
        <v>20</v>
      </c>
      <c r="K5" s="181" t="s">
        <v>21</v>
      </c>
      <c r="L5" s="181" t="s">
        <v>22</v>
      </c>
      <c r="M5" s="181" t="s">
        <v>23</v>
      </c>
      <c r="N5" s="181" t="s">
        <v>24</v>
      </c>
      <c r="O5" s="181" t="s">
        <v>25</v>
      </c>
      <c r="P5" s="181" t="s">
        <v>26</v>
      </c>
      <c r="Q5" s="181" t="s">
        <v>27</v>
      </c>
      <c r="R5" s="181" t="s">
        <v>28</v>
      </c>
      <c r="S5" s="181" t="s">
        <v>52</v>
      </c>
      <c r="T5" s="181" t="s">
        <v>50</v>
      </c>
      <c r="U5" s="181" t="s">
        <v>51</v>
      </c>
      <c r="V5" s="182" t="s">
        <v>29</v>
      </c>
      <c r="W5" s="249" t="s">
        <v>30</v>
      </c>
      <c r="X5" s="250"/>
      <c r="Y5" s="251"/>
      <c r="Z5" s="252"/>
      <c r="AA5" s="253"/>
      <c r="AB5" s="254"/>
    </row>
    <row r="6" spans="8:8" s="19" ht="45.75" customFormat="1" customHeight="1">
      <c r="A6" s="185"/>
      <c r="B6" s="186"/>
      <c r="C6" s="186"/>
      <c r="D6" s="186"/>
      <c r="E6" s="186"/>
      <c r="F6" s="186"/>
      <c r="G6" s="255"/>
      <c r="H6" s="256"/>
      <c r="I6" s="188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200"/>
      <c r="W6" s="257"/>
      <c r="X6" s="258" t="s">
        <v>779</v>
      </c>
      <c r="Y6" s="259" t="s">
        <v>770</v>
      </c>
      <c r="Z6" s="252"/>
      <c r="AA6" s="253"/>
      <c r="AB6" s="254"/>
    </row>
    <row r="7" spans="8:8" ht="15.75">
      <c r="A7" s="45">
        <v>1.0</v>
      </c>
      <c r="B7" s="46">
        <v>2.0</v>
      </c>
      <c r="C7" s="46">
        <v>3.0</v>
      </c>
      <c r="D7" s="46">
        <v>4.0</v>
      </c>
      <c r="E7" s="46">
        <v>5.0</v>
      </c>
      <c r="F7" s="46">
        <v>6.0</v>
      </c>
      <c r="G7" s="46">
        <v>7.0</v>
      </c>
      <c r="H7" s="46">
        <v>8.0</v>
      </c>
      <c r="I7" s="46">
        <v>9.0</v>
      </c>
      <c r="J7" s="46">
        <v>10.0</v>
      </c>
      <c r="K7" s="46">
        <v>11.0</v>
      </c>
      <c r="L7" s="46">
        <v>12.0</v>
      </c>
      <c r="M7" s="46">
        <v>13.0</v>
      </c>
      <c r="N7" s="46">
        <v>14.0</v>
      </c>
      <c r="O7" s="46">
        <v>15.0</v>
      </c>
      <c r="P7" s="46">
        <v>16.0</v>
      </c>
      <c r="Q7" s="46">
        <v>17.0</v>
      </c>
      <c r="R7" s="46">
        <v>18.0</v>
      </c>
      <c r="S7" s="46">
        <v>19.0</v>
      </c>
      <c r="T7" s="46">
        <v>20.0</v>
      </c>
      <c r="U7" s="46">
        <v>21.0</v>
      </c>
      <c r="V7" s="46">
        <v>22.0</v>
      </c>
      <c r="W7" s="46">
        <v>23.0</v>
      </c>
      <c r="X7" s="276" t="s">
        <v>768</v>
      </c>
      <c r="Y7" s="276" t="s">
        <v>769</v>
      </c>
      <c r="Z7" s="276" t="s">
        <v>782</v>
      </c>
      <c r="AA7" s="276" t="s">
        <v>774</v>
      </c>
      <c r="AB7" s="276" t="s">
        <v>775</v>
      </c>
    </row>
    <row r="8" spans="8:8">
      <c r="A8" s="277">
        <v>1.0</v>
      </c>
      <c r="B8" s="277">
        <v>4.0</v>
      </c>
      <c r="C8" s="277">
        <v>51.0</v>
      </c>
      <c r="D8" s="218" t="s">
        <v>57</v>
      </c>
      <c r="E8" s="277">
        <v>9.0</v>
      </c>
      <c r="F8" s="277">
        <v>56.0</v>
      </c>
      <c r="G8" s="277">
        <v>636.0</v>
      </c>
      <c r="H8" s="265">
        <f>Kabupaten!I17</f>
        <v>6.79123617E11</v>
      </c>
      <c r="I8" s="265">
        <f>Kabupaten!J17</f>
        <v>7.23065796028E10</v>
      </c>
      <c r="J8" s="265">
        <f>Kabupaten!K17</f>
        <v>1.762589465E9</v>
      </c>
      <c r="K8" s="265">
        <f>Kabupaten!L17</f>
        <v>2.52481465E9</v>
      </c>
      <c r="L8" s="265">
        <f>Kabupaten!M17</f>
        <v>3.65607525E8</v>
      </c>
      <c r="M8" s="265">
        <f>Kabupaten!N17</f>
        <v>1.364179369E9</v>
      </c>
      <c r="N8" s="265">
        <f>Kabupaten!O17</f>
        <v>1.669885151E9</v>
      </c>
      <c r="O8" s="265">
        <f>Kabupaten!P17</f>
        <v>1.654419884E9</v>
      </c>
      <c r="P8" s="265">
        <f>Kabupaten!Q17</f>
        <v>5.6784397E8</v>
      </c>
      <c r="Q8" s="265">
        <f>Kabupaten!R17</f>
        <v>3.08744077E8</v>
      </c>
      <c r="R8" s="265">
        <f>Kabupaten!S17</f>
        <v>1.037782033E9</v>
      </c>
      <c r="S8" s="265">
        <f>Kabupaten!T17</f>
        <v>9942500.0</v>
      </c>
      <c r="T8" s="265">
        <f>Kabupaten!U17</f>
        <v>5.9151617E8</v>
      </c>
      <c r="U8" s="265">
        <f>Kabupaten!V17</f>
        <v>9.108377E8</v>
      </c>
      <c r="V8" s="265">
        <f>Kabupaten!W17</f>
        <v>5.21443167334E9</v>
      </c>
      <c r="W8" s="278">
        <f>Kabupaten!X17</f>
        <v>1.754143666734E10</v>
      </c>
      <c r="X8" s="279">
        <f>SUM(Kabupaten!Y8:Y16)</f>
        <v>5.476514293546001E10</v>
      </c>
      <c r="Y8" s="280">
        <f>X8/I8</f>
        <v>0.757401929897667</v>
      </c>
      <c r="Z8" s="280">
        <f>I8/H8</f>
        <v>0.10647042422440156</v>
      </c>
      <c r="AA8" s="280">
        <f>W8/H8</f>
        <v>0.02582951943981651</v>
      </c>
      <c r="AB8" s="281">
        <f>Y8+AA8</f>
        <v>0.7832314493374835</v>
      </c>
    </row>
    <row r="9" spans="8:8">
      <c r="A9" s="282"/>
      <c r="B9" s="282"/>
      <c r="C9" s="282"/>
      <c r="D9" s="282"/>
      <c r="E9" s="282"/>
      <c r="F9" s="282"/>
      <c r="G9" s="282"/>
      <c r="H9" s="265"/>
      <c r="I9" s="282"/>
      <c r="J9" s="265"/>
      <c r="K9" s="282"/>
      <c r="L9" s="265"/>
      <c r="M9" s="282"/>
      <c r="N9" s="265"/>
      <c r="O9" s="282"/>
      <c r="P9" s="265"/>
      <c r="Q9" s="282"/>
      <c r="R9" s="265"/>
      <c r="S9" s="265"/>
      <c r="T9" s="265"/>
      <c r="U9" s="282"/>
      <c r="V9" s="282"/>
      <c r="W9" s="282"/>
      <c r="X9" s="283"/>
      <c r="Y9" s="283"/>
      <c r="Z9" s="283"/>
      <c r="AA9" s="283"/>
      <c r="AB9" s="283"/>
    </row>
    <row r="11" spans="8:8">
      <c r="A11" s="241" t="s">
        <v>32</v>
      </c>
      <c r="H11" s="284">
        <v>6.79123617E11</v>
      </c>
      <c r="I11" s="284">
        <v>7.215987779186E10</v>
      </c>
      <c r="J11" s="284">
        <v>1.755888475E9</v>
      </c>
      <c r="K11" s="284">
        <v>2.51102445E9</v>
      </c>
      <c r="L11" s="284">
        <v>3.38907525E8</v>
      </c>
      <c r="M11" s="284">
        <v>1.261287226E9</v>
      </c>
      <c r="N11" s="284">
        <v>1.651973266E9</v>
      </c>
      <c r="O11" s="284">
        <v>1.207326884E9</v>
      </c>
      <c r="P11" s="284">
        <v>5.6784397E8</v>
      </c>
      <c r="Q11" s="284">
        <v>2.81890577E8</v>
      </c>
      <c r="R11" s="284">
        <v>1.042121333E9</v>
      </c>
      <c r="S11" s="284">
        <v>9942500.0</v>
      </c>
      <c r="T11" s="284">
        <v>5.6604617E8</v>
      </c>
      <c r="U11" s="284">
        <v>7.896078E8</v>
      </c>
      <c r="V11" s="284">
        <v>4.99081877334E9</v>
      </c>
      <c r="W11" s="284">
        <v>1.650165894934E10</v>
      </c>
      <c r="X11" s="284">
        <v>5.565821884252001E10</v>
      </c>
      <c r="Y11" s="285">
        <v>0.7713180862509518</v>
      </c>
      <c r="Z11" s="285">
        <v>0.10625440786557125</v>
      </c>
      <c r="AA11" s="285">
        <f>W11/H11</f>
        <v>0.024298461334970774</v>
      </c>
      <c r="AB11" s="285">
        <v>1.0000000000000002</v>
      </c>
    </row>
    <row r="12" spans="8:8">
      <c r="B12" s="163" t="s">
        <v>45</v>
      </c>
      <c r="C12" t="s">
        <v>31</v>
      </c>
    </row>
    <row r="13" spans="8:8">
      <c r="B13">
        <v>8.0</v>
      </c>
      <c r="C13" t="s">
        <v>46</v>
      </c>
    </row>
    <row r="14" spans="8:8">
      <c r="B14">
        <v>9.0</v>
      </c>
      <c r="C14" t="s">
        <v>47</v>
      </c>
      <c r="J14" s="241"/>
    </row>
    <row r="15" spans="8:8">
      <c r="B15" s="163" t="s">
        <v>56</v>
      </c>
      <c r="C15" t="s">
        <v>48</v>
      </c>
    </row>
    <row r="16" spans="8:8">
      <c r="B16">
        <v>23.0</v>
      </c>
      <c r="C16" t="s">
        <v>49</v>
      </c>
    </row>
  </sheetData>
  <mergeCells count="28">
    <mergeCell ref="F4:F6"/>
    <mergeCell ref="X4:Y5"/>
    <mergeCell ref="H5:H6"/>
    <mergeCell ref="O5:O6"/>
    <mergeCell ref="J4:W4"/>
    <mergeCell ref="V5:V6"/>
    <mergeCell ref="W5:W6"/>
    <mergeCell ref="U5:U6"/>
    <mergeCell ref="A4:A6"/>
    <mergeCell ref="R5:R6"/>
    <mergeCell ref="P5:P6"/>
    <mergeCell ref="D4:D6"/>
    <mergeCell ref="K5:K6"/>
    <mergeCell ref="L5:L6"/>
    <mergeCell ref="M5:M6"/>
    <mergeCell ref="Z4:Z6"/>
    <mergeCell ref="G4:G6"/>
    <mergeCell ref="J5:J6"/>
    <mergeCell ref="I4:I6"/>
    <mergeCell ref="N5:N6"/>
    <mergeCell ref="AA4:AA6"/>
    <mergeCell ref="AB4:AB6"/>
    <mergeCell ref="S5:S6"/>
    <mergeCell ref="B4:B6"/>
    <mergeCell ref="Q5:Q6"/>
    <mergeCell ref="E4:E6"/>
    <mergeCell ref="C4:C6"/>
    <mergeCell ref="T5:T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HP</dc:creator>
  <cp:lastModifiedBy>ACER</cp:lastModifiedBy>
  <dcterms:created xsi:type="dcterms:W3CDTF">2021-07-19T06:42:15Z</dcterms:created>
  <dcterms:modified xsi:type="dcterms:W3CDTF">2021-08-23T05:16:56Z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c1ed0fa74032411db847e4a53d12f25a</vt:lpwstr>
  </property>
</Properties>
</file>